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521" windowWidth="12120" windowHeight="8520" tabRatio="919" activeTab="0"/>
  </bookViews>
  <sheets>
    <sheet name="Introduction" sheetId="1" r:id="rId1"/>
    <sheet name="Table of content" sheetId="2" r:id="rId2"/>
    <sheet name="Wkst 1 - Prebake CO2" sheetId="3" r:id="rId3"/>
    <sheet name="Wkst 2 - Søderberg CO2" sheetId="4" r:id="rId4"/>
    <sheet name="Wkst 3 - Alternative CO2" sheetId="5" r:id="rId5"/>
    <sheet name="Wkst 4 - Default CO2 Emissions" sheetId="6" r:id="rId6"/>
    <sheet name="Wkst 5 - Coke Calcination CO2" sheetId="7" r:id="rId7"/>
    <sheet name="Wkst 6 - Soda Ash CO2" sheetId="8" r:id="rId8"/>
    <sheet name="Wkst 7 - Lime Prod CO2" sheetId="9" r:id="rId9"/>
    <sheet name="Wkst 8 - PFCs Emissions" sheetId="10" r:id="rId10"/>
    <sheet name="Wkst 9 - Default PFC Emissions" sheetId="11" r:id="rId11"/>
    <sheet name="Wkst 10 - Total CO2 Emissions" sheetId="12" r:id="rId12"/>
    <sheet name="Tier 1 Emission Factors" sheetId="13" r:id="rId13"/>
  </sheets>
  <definedNames>
    <definedName name="Asha">'Wkst 1 - Prebake CO2'!$B$43</definedName>
    <definedName name="Ashc">'Wkst 2 - Søderberg CO2'!$B$15</definedName>
    <definedName name="Ashp">'Wkst 2 - Søderberg CO2'!$B$12</definedName>
    <definedName name="Bake_BAP">'Wkst 1 - Prebake CO2'!$B$54</definedName>
    <definedName name="Bake_Hy">'Wkst 1 - Prebake CO2'!$B$55</definedName>
    <definedName name="BC">'Wkst 2 - Søderberg CO2'!$B$10</definedName>
    <definedName name="BSM">'Wkst 2 - Søderberg CO2'!$B$9</definedName>
    <definedName name="GAW">'Wkst 1 - Prebake CO2'!$B$53</definedName>
    <definedName name="home">'Wkst 4 - Default CO2 Emissions'!$A$2</definedName>
    <definedName name="Hy">'Wkst 2 - Søderberg CO2'!$B$13</definedName>
    <definedName name="Impa">'Wkst 1 - Prebake CO2'!$B$44</definedName>
    <definedName name="MP">'Wkst 2 - Søderberg CO2'!$B$8</definedName>
    <definedName name="NCC">'Wkst 1 - Prebake CO2'!$B$41</definedName>
    <definedName name="PC">'Wkst 2 - Søderberg CO2'!#REF!</definedName>
    <definedName name="_xlnm.Print_Area" localSheetId="0">'Introduction'!$A$1:$H$34</definedName>
    <definedName name="_xlnm.Print_Area" localSheetId="1">'Table of content'!$A$1:$D$14</definedName>
    <definedName name="_xlnm.Print_Area" localSheetId="12">'Tier 1 Emission Factors'!$A$1:$F$26</definedName>
    <definedName name="_xlnm.Print_Area" localSheetId="2">'Wkst 1 - Prebake CO2'!$A$1:$Y$61</definedName>
    <definedName name="_xlnm.Print_Area" localSheetId="11">'Wkst 10 - Total CO2 Emissions'!$A$1:$I$23</definedName>
    <definedName name="_xlnm.Print_Area" localSheetId="3">'Wkst 2 - Søderberg CO2'!$A$1:$Q$55</definedName>
    <definedName name="_xlnm.Print_Area" localSheetId="4">'Wkst 3 - Alternative CO2'!$A$1:$Q$48</definedName>
    <definedName name="_xlnm.Print_Area" localSheetId="5">'Wkst 4 - Default CO2 Emissions'!$A$1:$M$31</definedName>
    <definedName name="_xlnm.Print_Area" localSheetId="6">'Wkst 5 - Coke Calcination CO2'!$A$1:$Q$51</definedName>
    <definedName name="_xlnm.Print_Area" localSheetId="7">'Wkst 6 - Soda Ash CO2'!$A$1:$R$31</definedName>
    <definedName name="_xlnm.Print_Area" localSheetId="8">'Wkst 7 - Lime Prod CO2'!$B$1:$R$13</definedName>
    <definedName name="_xlnm.Print_Area" localSheetId="9">'Wkst 8 - PFCs Emissions'!$A$1:$R$50</definedName>
    <definedName name="_xlnm.Print_Area" localSheetId="10">'Wkst 9 - Default PFC Emissions'!$A$1:$R$31</definedName>
    <definedName name="_xlnm.Print_Area">'Wkst 2 - Søderberg CO2'!$A$1:$D$13</definedName>
    <definedName name="RT">'Wkst 1 - Prebake CO2'!$B$56</definedName>
    <definedName name="Sa">'Wkst 1 - Prebake CO2'!$B$42</definedName>
    <definedName name="Sc">'Wkst 2 - Søderberg CO2'!$B$14</definedName>
    <definedName name="Sp">'Wkst 2 - Søderberg CO2'!$B$11</definedName>
  </definedNames>
  <calcPr fullCalcOnLoad="1"/>
</workbook>
</file>

<file path=xl/comments10.xml><?xml version="1.0" encoding="utf-8"?>
<comments xmlns="http://schemas.openxmlformats.org/spreadsheetml/2006/main">
  <authors>
    <author>PricewaterhouseCoopers</author>
    <author> </author>
    <author>Chris Bayliss</author>
  </authors>
  <commentList>
    <comment ref="L46" authorId="0">
      <text>
        <r>
          <rPr>
            <b/>
            <sz val="8"/>
            <rFont val="Tahoma"/>
            <family val="0"/>
          </rPr>
          <t>8. The total carbon dioxide equivalent emissions are auto totalled at the bottom of Column G.</t>
        </r>
      </text>
    </comment>
    <comment ref="L69" authorId="0">
      <text>
        <r>
          <rPr>
            <b/>
            <sz val="8"/>
            <rFont val="Tahoma"/>
            <family val="0"/>
          </rPr>
          <t xml:space="preserve">8. The total carbon dioxide equivalent emissions are auto totalled at the bottom of Column G. </t>
        </r>
      </text>
    </comment>
    <comment ref="F54" authorId="1">
      <text>
        <r>
          <rPr>
            <b/>
            <i/>
            <sz val="8"/>
            <rFont val="Tahoma"/>
            <family val="2"/>
          </rPr>
          <t>Optional</t>
        </r>
        <r>
          <rPr>
            <b/>
            <sz val="8"/>
            <rFont val="Tahoma"/>
            <family val="2"/>
          </rPr>
          <t xml:space="preserve">
AE frequency as the first component of AEO 
Can be used for applying a surrogate method to estimate AEO.  For information on AEF data use in the absence of anode effect duration (AED) or anode effect overvoltage (AEO) data, refer to Section 3.2.1 in Appendix A.</t>
        </r>
      </text>
    </comment>
    <comment ref="D28" authorId="0">
      <text>
        <r>
          <rPr>
            <b/>
            <sz val="8"/>
            <rFont val="Tahoma"/>
            <family val="0"/>
          </rPr>
          <t>1. In Column A, enter the type of cell from the drop down box and quantity of aluminium produced for the reporting period.  Enter data from each potline on a different line.</t>
        </r>
      </text>
    </comment>
    <comment ref="F28" authorId="0">
      <text>
        <r>
          <rPr>
            <b/>
            <sz val="8"/>
            <rFont val="Tahoma"/>
            <family val="0"/>
          </rPr>
          <t xml:space="preserve">2. In Column B enter the average anode effect minutes per cell day.  To calculate average anode effect duration (B2) anode effect frequency values can also be entered into B1.  </t>
        </r>
      </text>
    </comment>
    <comment ref="I28" authorId="2">
      <text>
        <r>
          <rPr>
            <b/>
            <sz val="8"/>
            <rFont val="Tahoma"/>
            <family val="0"/>
          </rPr>
          <t xml:space="preserve">3. Column C contains the IPCC recommended Tier 2 slope factor for CF4.  Replace this value with the facility specific Tier 3 slope factor if measurements have been made according to good practice guidance. </t>
        </r>
      </text>
    </comment>
    <comment ref="K28" authorId="2">
      <text>
        <r>
          <rPr>
            <b/>
            <sz val="8"/>
            <rFont val="Tahoma"/>
            <family val="0"/>
          </rPr>
          <t>4. In Column D tetrafluoromethane (CF4), emissions are auto calculated according to the slope method.</t>
        </r>
        <r>
          <rPr>
            <sz val="8"/>
            <rFont val="Tahoma"/>
            <family val="0"/>
          </rPr>
          <t xml:space="preserve">
</t>
        </r>
      </text>
    </comment>
    <comment ref="L28" authorId="2">
      <text>
        <r>
          <rPr>
            <b/>
            <sz val="8"/>
            <rFont val="Tahoma"/>
            <family val="0"/>
          </rPr>
          <t>5. Column E contains the IPCC recommended Tier 2 weight fraction of C2F6 to CF4.  Replace this value with the facility specific Tier 3 fraction if measurements have been made according to good practice guidance.</t>
        </r>
        <r>
          <rPr>
            <sz val="8"/>
            <rFont val="Tahoma"/>
            <family val="0"/>
          </rPr>
          <t xml:space="preserve">
</t>
        </r>
      </text>
    </comment>
    <comment ref="N28" authorId="2">
      <text>
        <r>
          <rPr>
            <b/>
            <sz val="8"/>
            <rFont val="Tahoma"/>
            <family val="0"/>
          </rPr>
          <t>6. Emissions of hexafluoroethane, C2F6, are auto calculated based on the weight fraction entry in Column E and CF4 emissions calculated in Column D.</t>
        </r>
        <r>
          <rPr>
            <sz val="8"/>
            <rFont val="Tahoma"/>
            <family val="0"/>
          </rPr>
          <t xml:space="preserve">
</t>
        </r>
      </text>
    </comment>
    <comment ref="O28" authorId="2">
      <text>
        <r>
          <rPr>
            <b/>
            <sz val="8"/>
            <rFont val="Tahoma"/>
            <family val="0"/>
          </rPr>
          <t>7. CF4 emissions in Column D are multiplied by 6.5 and C2F6 emissions in Column F are multiplied by 9.2 to convert both to tonnes carbon dioxide equivalent emissions.  The carbon dioxide equivalent emissions sum for both PFC compounds is automatically calculated in Column G for each type of reduction process.</t>
        </r>
        <r>
          <rPr>
            <sz val="8"/>
            <rFont val="Tahoma"/>
            <family val="0"/>
          </rPr>
          <t xml:space="preserve">
</t>
        </r>
      </text>
    </comment>
    <comment ref="D51" authorId="0">
      <text>
        <r>
          <rPr>
            <b/>
            <sz val="8"/>
            <rFont val="Tahoma"/>
            <family val="0"/>
          </rPr>
          <t>1. In Column A, enter the type of cell from the drop down box and quantity of aluminium produced for the reporting period.  Enter data from each potline on a different line.</t>
        </r>
      </text>
    </comment>
    <comment ref="D52" authorId="2">
      <text>
        <r>
          <rPr>
            <b/>
            <sz val="8"/>
            <rFont val="Tahoma"/>
            <family val="0"/>
          </rPr>
          <t>The Overvoltage method cannot be applied to the Soderberg technology due to lack of measurements.</t>
        </r>
      </text>
    </comment>
    <comment ref="F51" authorId="2">
      <text>
        <r>
          <rPr>
            <b/>
            <sz val="8"/>
            <rFont val="Tahoma"/>
            <family val="0"/>
          </rPr>
          <t xml:space="preserve">2. In Column B enter the average anode effect overvoltage (in mV per cell) and current efficiency for aluminium production (in %). </t>
        </r>
        <r>
          <rPr>
            <sz val="8"/>
            <rFont val="Tahoma"/>
            <family val="0"/>
          </rPr>
          <t xml:space="preserve">
</t>
        </r>
      </text>
    </comment>
    <comment ref="I51" authorId="2">
      <text>
        <r>
          <rPr>
            <b/>
            <sz val="8"/>
            <rFont val="Tahoma"/>
            <family val="0"/>
          </rPr>
          <t xml:space="preserve">3. Column C contains the IPCC recommended Tier 2 overvoltage factor for CF4.  Replace this value with the facility overvoltage factor if measurements have been made according to good practice guidance. </t>
        </r>
        <r>
          <rPr>
            <sz val="8"/>
            <rFont val="Tahoma"/>
            <family val="0"/>
          </rPr>
          <t xml:space="preserve">
</t>
        </r>
      </text>
    </comment>
    <comment ref="K51" authorId="2">
      <text>
        <r>
          <rPr>
            <b/>
            <sz val="8"/>
            <rFont val="Tahoma"/>
            <family val="0"/>
          </rPr>
          <t>4. In Column D tetrafluoromethane (CF4), emissions are auto calculated according to the overvoltage method.</t>
        </r>
        <r>
          <rPr>
            <sz val="8"/>
            <rFont val="Tahoma"/>
            <family val="0"/>
          </rPr>
          <t xml:space="preserve">
</t>
        </r>
      </text>
    </comment>
    <comment ref="L51" authorId="2">
      <text>
        <r>
          <rPr>
            <b/>
            <sz val="8"/>
            <rFont val="Tahoma"/>
            <family val="0"/>
          </rPr>
          <t>5. Column E contains the IPCC recommended Tier 2 weight fraction of C2F6 to CF4.  Replace this value with the facility specific fraction if measurements have been made according to good practice guidance.</t>
        </r>
        <r>
          <rPr>
            <sz val="8"/>
            <rFont val="Tahoma"/>
            <family val="0"/>
          </rPr>
          <t xml:space="preserve">
</t>
        </r>
      </text>
    </comment>
    <comment ref="N51" authorId="2">
      <text>
        <r>
          <rPr>
            <b/>
            <sz val="8"/>
            <rFont val="Tahoma"/>
            <family val="0"/>
          </rPr>
          <t>6. Emissions of hexafluoroethane, C2F6, are auto calculated based on the weight fraction entry in Column E and CF4 emissions calculated in Column D.</t>
        </r>
        <r>
          <rPr>
            <sz val="8"/>
            <rFont val="Tahoma"/>
            <family val="0"/>
          </rPr>
          <t xml:space="preserve">
</t>
        </r>
      </text>
    </comment>
    <comment ref="O51" authorId="2">
      <text>
        <r>
          <rPr>
            <b/>
            <sz val="8"/>
            <rFont val="Tahoma"/>
            <family val="0"/>
          </rPr>
          <t>7. CF4 emissions in Column D are multiplied by 6.5 and C2F6 emissions in Column F are multiplied by 9.2 to convert both to tonnes carbon dioxide equivalent emissions.  The carbon dioxide equivalent emissions sum for both PFC compounds is automatically calculated in Column G for each type of reduction process.</t>
        </r>
        <r>
          <rPr>
            <sz val="8"/>
            <rFont val="Tahoma"/>
            <family val="0"/>
          </rPr>
          <t xml:space="preserve">
</t>
        </r>
      </text>
    </comment>
    <comment ref="H31" authorId="1">
      <text>
        <r>
          <rPr>
            <b/>
            <sz val="8"/>
            <rFont val="Tahoma"/>
            <family val="2"/>
          </rPr>
          <t>Calculated average duration of one AE for control purposes</t>
        </r>
      </text>
    </comment>
    <comment ref="G31" authorId="1">
      <text>
        <r>
          <rPr>
            <b/>
            <i/>
            <sz val="8"/>
            <rFont val="Tahoma"/>
            <family val="2"/>
          </rPr>
          <t>Optional</t>
        </r>
        <r>
          <rPr>
            <b/>
            <sz val="8"/>
            <rFont val="Tahoma"/>
            <family val="2"/>
          </rPr>
          <t xml:space="preserve">
AE frequency as the first component of AEM 
Can be used for applying a "splicing" method through estimate AEM.  For information on AEF data use in the absence of anode effect duration (AED) or anode effect overvoltage (AEO) data, refer to Section 3.2.1 in Appendix A.</t>
        </r>
      </text>
    </comment>
  </commentList>
</comments>
</file>

<file path=xl/comments11.xml><?xml version="1.0" encoding="utf-8"?>
<comments xmlns="http://schemas.openxmlformats.org/spreadsheetml/2006/main">
  <authors>
    <author>PricewaterhouseCoopers</author>
    <author>Chris Bayliss</author>
  </authors>
  <commentList>
    <comment ref="D28" authorId="0">
      <text>
        <r>
          <rPr>
            <b/>
            <sz val="8"/>
            <rFont val="Tahoma"/>
            <family val="0"/>
          </rPr>
          <t>5. The total value for all periods is auto calculated at the bottom of Column D.</t>
        </r>
      </text>
    </comment>
    <comment ref="D12" authorId="1">
      <text>
        <r>
          <rPr>
            <b/>
            <sz val="8"/>
            <rFont val="Tahoma"/>
            <family val="0"/>
          </rPr>
          <t xml:space="preserve">1. In Column A, enter the type of cell from the drop down box and the amount of aluminium produced (in tonnes) during the reporting period.  Enter values for each process on a different line. </t>
        </r>
        <r>
          <rPr>
            <sz val="8"/>
            <rFont val="Tahoma"/>
            <family val="0"/>
          </rPr>
          <t xml:space="preserve">
</t>
        </r>
      </text>
    </comment>
    <comment ref="F12" authorId="1">
      <text>
        <r>
          <rPr>
            <b/>
            <sz val="8"/>
            <rFont val="Tahoma"/>
            <family val="0"/>
          </rPr>
          <t>2. In Column B the weight of CF4 emitted is auto-calculated using the appropriate emission factor found in Worksheet 11.  Alternatively custom emission factors can be entered.</t>
        </r>
        <r>
          <rPr>
            <sz val="8"/>
            <rFont val="Tahoma"/>
            <family val="0"/>
          </rPr>
          <t xml:space="preserve">
</t>
        </r>
      </text>
    </comment>
    <comment ref="H12" authorId="1">
      <text>
        <r>
          <rPr>
            <b/>
            <sz val="8"/>
            <rFont val="Tahoma"/>
            <family val="0"/>
          </rPr>
          <t>3. In Column C the weight of C2F6 emitted is auto-calculated using the appropriate emission factor found in Worksheet 11.  Alternatively custom emission factors can be entered.</t>
        </r>
        <r>
          <rPr>
            <sz val="8"/>
            <rFont val="Tahoma"/>
            <family val="0"/>
          </rPr>
          <t xml:space="preserve">
</t>
        </r>
      </text>
    </comment>
    <comment ref="J12" authorId="1">
      <text>
        <r>
          <rPr>
            <b/>
            <sz val="8"/>
            <rFont val="Tahoma"/>
            <family val="0"/>
          </rPr>
          <t>4. CF4 emissions in Column B are multiplied by 6.5 and C2F6 emissions in Column C are multiplied by 9.2 to convert both to tonnes carbon dioxide equivalent emissions.  The carbon dioxide equivalent emissions sum for both PFC compounds is automatically calculated in Column D for each type of reduction process.</t>
        </r>
      </text>
    </comment>
  </commentList>
</comments>
</file>

<file path=xl/comments12.xml><?xml version="1.0" encoding="utf-8"?>
<comments xmlns="http://schemas.openxmlformats.org/spreadsheetml/2006/main">
  <authors>
    <author>PricewaterhouseCoopers</author>
    <author>Chris Bayliss</author>
  </authors>
  <commentList>
    <comment ref="C20" authorId="0">
      <text>
        <r>
          <rPr>
            <b/>
            <sz val="8"/>
            <rFont val="Tahoma"/>
            <family val="0"/>
          </rPr>
          <t>2. Add all the values entered in Column A.  This value is calculated automatically.</t>
        </r>
        <r>
          <rPr>
            <sz val="8"/>
            <rFont val="Tahoma"/>
            <family val="0"/>
          </rPr>
          <t xml:space="preserve">
</t>
        </r>
      </text>
    </comment>
    <comment ref="E9" authorId="1">
      <text>
        <r>
          <rPr>
            <b/>
            <sz val="8"/>
            <rFont val="Tahoma"/>
            <family val="0"/>
          </rPr>
          <t>1. The total CO2 values from Worksheet 1 through 9 are automatically entered in Column A.</t>
        </r>
        <r>
          <rPr>
            <sz val="8"/>
            <rFont val="Tahoma"/>
            <family val="0"/>
          </rPr>
          <t xml:space="preserve">
</t>
        </r>
      </text>
    </comment>
  </commentList>
</comments>
</file>

<file path=xl/comments3.xml><?xml version="1.0" encoding="utf-8"?>
<comments xmlns="http://schemas.openxmlformats.org/spreadsheetml/2006/main">
  <authors>
    <author>Chris Bayliss</author>
  </authors>
  <commentList>
    <comment ref="E14" authorId="0">
      <text>
        <r>
          <rPr>
            <b/>
            <sz val="8"/>
            <rFont val="Tahoma"/>
            <family val="0"/>
          </rPr>
          <t>1. In Column A enter the amount of primary aluminium produced (in tonnes) during the reporting period.  Enter data for each potline on a different line.</t>
        </r>
      </text>
    </comment>
    <comment ref="F14" authorId="0">
      <text>
        <r>
          <rPr>
            <b/>
            <sz val="8"/>
            <rFont val="Tahoma"/>
            <family val="0"/>
          </rPr>
          <t>2. In Column B enter for each potline the net anode consumption per tonne of aluminium produced.</t>
        </r>
        <r>
          <rPr>
            <sz val="8"/>
            <rFont val="Tahoma"/>
            <family val="0"/>
          </rPr>
          <t xml:space="preserve">
</t>
        </r>
      </text>
    </comment>
    <comment ref="G14" authorId="0">
      <text>
        <r>
          <rPr>
            <b/>
            <sz val="8"/>
            <rFont val="Tahoma"/>
            <family val="0"/>
          </rPr>
          <t>3. In Columns C enter available data for non-carbon components of baked anodes.  If no data is entered for sulphur and ash contents, industry typical values are used as defaults in the calculation.</t>
        </r>
      </text>
    </comment>
    <comment ref="I14" authorId="0">
      <text>
        <r>
          <rPr>
            <b/>
            <sz val="8"/>
            <rFont val="Tahoma"/>
            <family val="0"/>
          </rPr>
          <t>4. In Column D the CO2 emissions during the reporting period for each potline are auto calculated.</t>
        </r>
      </text>
    </comment>
    <comment ref="F32" authorId="0">
      <text>
        <r>
          <rPr>
            <b/>
            <sz val="8"/>
            <rFont val="Tahoma"/>
            <family val="0"/>
          </rPr>
          <t>5. The total value for all potlines is auto calculated at the bottom of Column D.</t>
        </r>
      </text>
    </comment>
    <comment ref="K40" authorId="0">
      <text>
        <r>
          <rPr>
            <b/>
            <sz val="8"/>
            <rFont val="Tahoma"/>
            <family val="0"/>
          </rPr>
          <t>Typical value is bake furnace type dependent. 
Typical value for Reidhammer furnace is 0.5% of green anodes weight and for open furnaces is "0."</t>
        </r>
      </text>
    </comment>
    <comment ref="L54" authorId="0">
      <text>
        <r>
          <rPr>
            <b/>
            <sz val="8"/>
            <rFont val="Tahoma"/>
            <family val="0"/>
          </rPr>
          <t>9. The total carbon dioxide emissions for the baking periods for which data are entered are auto calculated at the bottom of Column H.  Carbon dioxide emissions from the fuel consumed during baking are not counted here.  Such emissions should be accounted for using tools in the WRI/WBCSD Calculation tools for GHG emissions from energy and electricity.</t>
        </r>
      </text>
    </comment>
    <comment ref="O37" authorId="0">
      <text>
        <r>
          <rPr>
            <b/>
            <sz val="8"/>
            <rFont val="Tahoma"/>
            <family val="0"/>
          </rPr>
          <t>8. In Column H the CO2 emissions during the reporting period for each furnace are auto calculated.</t>
        </r>
        <r>
          <rPr>
            <sz val="8"/>
            <rFont val="Tahoma"/>
            <family val="0"/>
          </rPr>
          <t xml:space="preserve">
</t>
        </r>
      </text>
    </comment>
    <comment ref="M37" authorId="0">
      <text>
        <r>
          <rPr>
            <b/>
            <sz val="8"/>
            <rFont val="Tahoma"/>
            <family val="0"/>
          </rPr>
          <t>7. In Columns G enter available data for non-carbon components of packing coke.  If no data is entered for sulphur and ash contents, industry typical values are used as defaults in the calculation.</t>
        </r>
        <r>
          <rPr>
            <sz val="8"/>
            <rFont val="Tahoma"/>
            <family val="0"/>
          </rPr>
          <t xml:space="preserve">
</t>
        </r>
      </text>
    </comment>
    <comment ref="L37" authorId="0">
      <text>
        <r>
          <rPr>
            <b/>
            <sz val="8"/>
            <rFont val="Tahoma"/>
            <family val="0"/>
          </rPr>
          <t>6. In Column F enter available data for packing coke consumption per tonne of baked anode produced.  If no data is entered, industry typical values are used as defaults in the calculation.</t>
        </r>
        <r>
          <rPr>
            <sz val="8"/>
            <rFont val="Tahoma"/>
            <family val="0"/>
          </rPr>
          <t xml:space="preserve">
</t>
        </r>
      </text>
    </comment>
    <comment ref="K37" authorId="0">
      <text>
        <r>
          <rPr>
            <b/>
            <sz val="8"/>
            <rFont val="Tahoma"/>
            <family val="0"/>
          </rPr>
          <t>5. In Column E enter the weight of waste tar collected from the furnace (in tonnes).  If no data is available input the following values: Riedhammer furnace – 0.5% of green anode weight; all other furnaces – ‘0’.</t>
        </r>
        <r>
          <rPr>
            <sz val="8"/>
            <rFont val="Tahoma"/>
            <family val="0"/>
          </rPr>
          <t xml:space="preserve">
</t>
        </r>
      </text>
    </comment>
    <comment ref="J37" authorId="0">
      <text>
        <r>
          <rPr>
            <b/>
            <sz val="8"/>
            <rFont val="Tahoma"/>
            <family val="0"/>
          </rPr>
          <t>4. In Column D enter the average hydrogen content in green anodes (in weight percent).  It can be calculated by multiplying hydrogen fraction in pitch by pitch fraction in green anode.   If no data is entered for hydrogen content, an industry typical value is used as default in the calculation (0.5% of green anode weight).</t>
        </r>
        <r>
          <rPr>
            <sz val="8"/>
            <rFont val="Tahoma"/>
            <family val="0"/>
          </rPr>
          <t xml:space="preserve">
</t>
        </r>
      </text>
    </comment>
    <comment ref="H37" authorId="0">
      <text>
        <r>
          <rPr>
            <b/>
            <sz val="8"/>
            <rFont val="Tahoma"/>
            <family val="0"/>
          </rPr>
          <t>2. In Column B enter the total weight of baked anodes produced (in tonnes) during the reporting period.</t>
        </r>
        <r>
          <rPr>
            <sz val="8"/>
            <rFont val="Tahoma"/>
            <family val="0"/>
          </rPr>
          <t xml:space="preserve">
</t>
        </r>
      </text>
    </comment>
    <comment ref="I37" authorId="0">
      <text>
        <r>
          <rPr>
            <b/>
            <sz val="8"/>
            <rFont val="Tahoma"/>
            <family val="0"/>
          </rPr>
          <t>3. In Column C the weight of loaded green anodes (in tonnes) is autocalculated.</t>
        </r>
        <r>
          <rPr>
            <sz val="8"/>
            <rFont val="Tahoma"/>
            <family val="0"/>
          </rPr>
          <t xml:space="preserve">
</t>
        </r>
      </text>
    </comment>
    <comment ref="E37" authorId="0">
      <text>
        <r>
          <rPr>
            <b/>
            <sz val="8"/>
            <rFont val="Tahoma"/>
            <family val="0"/>
          </rPr>
          <t>1. In Column A enter the average weight of green and baked anodes (in tonnes).  The aonde baking weightloss factor is autocalculated from these values.</t>
        </r>
        <r>
          <rPr>
            <sz val="8"/>
            <rFont val="Tahoma"/>
            <family val="0"/>
          </rPr>
          <t xml:space="preserve">
</t>
        </r>
      </text>
    </comment>
  </commentList>
</comments>
</file>

<file path=xl/comments4.xml><?xml version="1.0" encoding="utf-8"?>
<comments xmlns="http://schemas.openxmlformats.org/spreadsheetml/2006/main">
  <authors>
    <author>Chris Bayliss</author>
  </authors>
  <commentList>
    <comment ref="D9" authorId="0">
      <text>
        <r>
          <rPr>
            <b/>
            <sz val="8"/>
            <rFont val="Tahoma"/>
            <family val="0"/>
          </rPr>
          <t>1. In Column A enter the type of Søderberg potline for which data is being entered, either Horizontal Stud Søderberg (HSS) or Vertical Stud Søderberg (VSS), using the drop-down box.  Enter data for each Søderberg potline on a different line.</t>
        </r>
      </text>
    </comment>
    <comment ref="E9" authorId="0">
      <text>
        <r>
          <rPr>
            <b/>
            <sz val="8"/>
            <rFont val="Tahoma"/>
            <family val="0"/>
          </rPr>
          <t>2. In Column B enter the amount of primary aluminium produced (in tonnes) during the reporting period corresponding to the technology type entered in Column A.</t>
        </r>
      </text>
    </comment>
    <comment ref="F9" authorId="0">
      <text>
        <r>
          <rPr>
            <b/>
            <sz val="8"/>
            <rFont val="Tahoma"/>
            <family val="0"/>
          </rPr>
          <t>3. In Column C enter the weight of anode paste (in tonnes) used for each tonne of aluminium produced.</t>
        </r>
      </text>
    </comment>
    <comment ref="G9" authorId="0">
      <text>
        <r>
          <rPr>
            <b/>
            <sz val="8"/>
            <rFont val="Tahoma"/>
            <family val="0"/>
          </rPr>
          <t>4. In Column D enter available data on weight of cyclohexane soluble matter emitted (in kg) per tonne of aluminium produced.  If no data is entered, industry typical values (VSS or HSS) are used as defaults in the calculation.</t>
        </r>
      </text>
    </comment>
    <comment ref="G13" authorId="0">
      <text>
        <r>
          <rPr>
            <b/>
            <sz val="8"/>
            <rFont val="Tahoma"/>
            <family val="0"/>
          </rPr>
          <t>Default CSM emissions: VSS -'0.5'; HSS - '4'.</t>
        </r>
      </text>
    </comment>
    <comment ref="H9" authorId="0">
      <text>
        <r>
          <rPr>
            <b/>
            <sz val="8"/>
            <rFont val="Tahoma"/>
            <family val="0"/>
          </rPr>
          <t>5. In Column E enter the average binder content in paste (as a weight percentage).  If no data is available input the following values: Dry paste – ‘24’; Wet paste – ‘27’.</t>
        </r>
      </text>
    </comment>
    <comment ref="H13" authorId="0">
      <text>
        <r>
          <rPr>
            <b/>
            <sz val="8"/>
            <rFont val="Tahoma"/>
            <family val="0"/>
          </rPr>
          <t>Industry typical values: Dry paste – ‘24%’;
Wet paste – ‘27%’</t>
        </r>
      </text>
    </comment>
    <comment ref="I9" authorId="0">
      <text>
        <r>
          <rPr>
            <b/>
            <sz val="8"/>
            <rFont val="Tahoma"/>
            <family val="0"/>
          </rPr>
          <t>6a. In Column F enter composition data for pitch used in anode formulation.  If no data is entered in Column F, industry typical values are used for the calculation.</t>
        </r>
      </text>
    </comment>
    <comment ref="L9" authorId="0">
      <text>
        <r>
          <rPr>
            <b/>
            <sz val="8"/>
            <rFont val="Tahoma"/>
            <family val="0"/>
          </rPr>
          <t>6b. In Column G enter composition data for coke used in anode formulation.  If no data is entered in Column G, industry typical values are used for the calculation.</t>
        </r>
      </text>
    </comment>
    <comment ref="N9" authorId="0">
      <text>
        <r>
          <rPr>
            <b/>
            <sz val="8"/>
            <rFont val="Tahoma"/>
            <family val="0"/>
          </rPr>
          <t>7. In Column H enter available data on weight of carbon dust emitted (in tonnes) per tonne of aluminium produced.  If no data is entered, industry typical values are used as defaults in the calculation.</t>
        </r>
      </text>
    </comment>
    <comment ref="O9" authorId="0">
      <text>
        <r>
          <rPr>
            <b/>
            <sz val="8"/>
            <rFont val="Tahoma"/>
            <family val="0"/>
          </rPr>
          <t xml:space="preserve">8. In Column I carbon dioxide emissions are auto calculated based on the data entered for each Søderberg potline.  </t>
        </r>
      </text>
    </comment>
    <comment ref="J27" authorId="0">
      <text>
        <r>
          <rPr>
            <b/>
            <sz val="8"/>
            <rFont val="Tahoma"/>
            <family val="0"/>
          </rPr>
          <t>9. The total value for all potlines is auto calculated at the bottom of Column I.</t>
        </r>
      </text>
    </comment>
  </commentList>
</comments>
</file>

<file path=xl/comments5.xml><?xml version="1.0" encoding="utf-8"?>
<comments xmlns="http://schemas.openxmlformats.org/spreadsheetml/2006/main">
  <authors>
    <author> </author>
    <author>Chris Bayliss</author>
  </authors>
  <commentList>
    <comment ref="H4" authorId="0">
      <text>
        <r>
          <rPr>
            <b/>
            <sz val="8"/>
            <rFont val="Tahoma"/>
            <family val="0"/>
          </rPr>
          <t>The reason for choosing this method is either a regulatory requirement or an insufficient quality of process anode data (e.g. net anode consumption)</t>
        </r>
      </text>
    </comment>
    <comment ref="D13" authorId="1">
      <text>
        <r>
          <rPr>
            <b/>
            <sz val="8"/>
            <rFont val="Tahoma"/>
            <family val="0"/>
          </rPr>
          <t>1. In Columns A through F enter the amount of carbon containing materials consumed (as tonnes) and the carbon content of the material consumed (as weight percent) for each reporting period.  If no data is entered on carbon content in Columns B, D and F, industry typical values are used for the calculation.</t>
        </r>
      </text>
    </comment>
    <comment ref="J13" authorId="1">
      <text>
        <r>
          <rPr>
            <b/>
            <sz val="8"/>
            <rFont val="Tahoma"/>
            <family val="0"/>
          </rPr>
          <t>2. In Column G enter the amount of carbon by-products output for each reporting period.  This entry reduces the amount of potential CO2 emissions from materials consumed.</t>
        </r>
      </text>
    </comment>
    <comment ref="K13" authorId="1">
      <text>
        <r>
          <rPr>
            <b/>
            <sz val="8"/>
            <rFont val="Tahoma"/>
            <family val="0"/>
          </rPr>
          <t>3. In Columns H through K enter the mass of anodes either purchased or sold (in tonnes) and the corresponding carbon content (as weight percent) to make appropriate adjustments for anode materials purchased and sold.  If no data is entered on carbon content in Columns I and K, industry typical values are used for the calculation.</t>
        </r>
      </text>
    </comment>
    <comment ref="O13" authorId="1">
      <text>
        <r>
          <rPr>
            <b/>
            <sz val="8"/>
            <rFont val="Tahoma"/>
            <family val="0"/>
          </rPr>
          <t>4. In Column L the amount of carbon dioxide emissions resulting from the consumed carbon containing materials is calculated for each reporting period.</t>
        </r>
      </text>
    </comment>
    <comment ref="N25" authorId="1">
      <text>
        <r>
          <rPr>
            <b/>
            <sz val="8"/>
            <rFont val="Tahoma"/>
            <family val="0"/>
          </rPr>
          <t>5. The total value for all periods is auto calculated at the bottom of Column L.</t>
        </r>
      </text>
    </comment>
  </commentList>
</comments>
</file>

<file path=xl/comments6.xml><?xml version="1.0" encoding="utf-8"?>
<comments xmlns="http://schemas.openxmlformats.org/spreadsheetml/2006/main">
  <authors>
    <author>Chris Bayliss</author>
  </authors>
  <commentList>
    <comment ref="D15" authorId="0">
      <text>
        <r>
          <rPr>
            <b/>
            <sz val="8"/>
            <rFont val="Tahoma"/>
            <family val="0"/>
          </rPr>
          <t>1. In Column A enter the type of process potline (Prebake or Søderberg) for which data is being entered.  Enter data for each potline on a different line.</t>
        </r>
        <r>
          <rPr>
            <sz val="8"/>
            <rFont val="Tahoma"/>
            <family val="0"/>
          </rPr>
          <t xml:space="preserve">
</t>
        </r>
      </text>
    </comment>
    <comment ref="E15" authorId="0">
      <text>
        <r>
          <rPr>
            <b/>
            <sz val="8"/>
            <rFont val="Tahoma"/>
            <family val="0"/>
          </rPr>
          <t xml:space="preserve">2. In Column B enter the amount of aluminium produced (in tonnes) during the reporting period.  Enter values for each process on a different line. </t>
        </r>
        <r>
          <rPr>
            <sz val="8"/>
            <rFont val="Tahoma"/>
            <family val="0"/>
          </rPr>
          <t xml:space="preserve">
</t>
        </r>
      </text>
    </comment>
    <comment ref="F15" authorId="0">
      <text>
        <r>
          <rPr>
            <b/>
            <sz val="8"/>
            <rFont val="Tahoma"/>
            <family val="0"/>
          </rPr>
          <t>3. In Column C2 the corresponding emission factor found in Table 11 is automatically entered upon entry of the type of process in Column C.  Alternatively custom emission factors can be entered into Column C1.</t>
        </r>
        <r>
          <rPr>
            <sz val="8"/>
            <rFont val="Tahoma"/>
            <family val="0"/>
          </rPr>
          <t xml:space="preserve">
</t>
        </r>
      </text>
    </comment>
    <comment ref="H15" authorId="0">
      <text>
        <r>
          <rPr>
            <b/>
            <sz val="8"/>
            <rFont val="Tahoma"/>
            <family val="0"/>
          </rPr>
          <t>4. In Column D the result of the multiplication of the weight of aluminium produced (Column B) by the emission factor (Column C) is auto calculated.</t>
        </r>
        <r>
          <rPr>
            <sz val="8"/>
            <rFont val="Tahoma"/>
            <family val="0"/>
          </rPr>
          <t xml:space="preserve">
</t>
        </r>
      </text>
    </comment>
    <comment ref="F27" authorId="0">
      <text>
        <r>
          <rPr>
            <b/>
            <sz val="8"/>
            <rFont val="Tahoma"/>
            <family val="0"/>
          </rPr>
          <t>5. The total value for all periods is auto calculated at the bottom of Column D.</t>
        </r>
        <r>
          <rPr>
            <sz val="8"/>
            <rFont val="Tahoma"/>
            <family val="0"/>
          </rPr>
          <t xml:space="preserve">
</t>
        </r>
      </text>
    </comment>
  </commentList>
</comments>
</file>

<file path=xl/comments7.xml><?xml version="1.0" encoding="utf-8"?>
<comments xmlns="http://schemas.openxmlformats.org/spreadsheetml/2006/main">
  <authors>
    <author>Chris Bayliss</author>
  </authors>
  <commentList>
    <comment ref="D12" authorId="0">
      <text>
        <r>
          <rPr>
            <b/>
            <sz val="8"/>
            <rFont val="Tahoma"/>
            <family val="0"/>
          </rPr>
          <t>1. In Column A enter the amount of green coke (in tonnes) calcined during each reporting period.</t>
        </r>
      </text>
    </comment>
    <comment ref="E12" authorId="0">
      <text>
        <r>
          <rPr>
            <b/>
            <sz val="8"/>
            <rFont val="Tahoma"/>
            <family val="0"/>
          </rPr>
          <t>2. Enter non-carbon composition parameters for water, volatiles and sulphur contents (as weight percent) in Columns B for the green coke.  If no data is entered in Column B, industry typical values are used for the calculation.</t>
        </r>
      </text>
    </comment>
    <comment ref="H12" authorId="0">
      <text>
        <r>
          <rPr>
            <b/>
            <sz val="8"/>
            <rFont val="Tahoma"/>
            <family val="0"/>
          </rPr>
          <t xml:space="preserve">3. Enter in Column C the weight of calcined coke produced from the green coke in Column A. </t>
        </r>
      </text>
    </comment>
    <comment ref="I12" authorId="0">
      <text>
        <r>
          <rPr>
            <b/>
            <sz val="8"/>
            <rFont val="Tahoma"/>
            <family val="0"/>
          </rPr>
          <t>4. Enter in Columns D through F parameters characterizing the calcined coke including sulphur content (as weight percent), undercalcinined coke recovered and dust emissions from the calcining operation (in tonnes).  If no data is entered in any of the Columns D through F, industry typical values are used for the calculation.</t>
        </r>
      </text>
    </comment>
    <comment ref="L12" authorId="0">
      <text>
        <r>
          <rPr>
            <b/>
            <sz val="8"/>
            <rFont val="Tahoma"/>
            <family val="0"/>
          </rPr>
          <t>5. In Column G the CO2 emissions are auto calculated from the entered data.</t>
        </r>
      </text>
    </comment>
    <comment ref="I24" authorId="0">
      <text>
        <r>
          <rPr>
            <b/>
            <sz val="8"/>
            <rFont val="Tahoma"/>
            <family val="0"/>
          </rPr>
          <t>6. The sum of all the calculations for all the entered reporting periods is auto calculated and reported at the bottom of Column G.</t>
        </r>
      </text>
    </comment>
  </commentList>
</comments>
</file>

<file path=xl/comments8.xml><?xml version="1.0" encoding="utf-8"?>
<comments xmlns="http://schemas.openxmlformats.org/spreadsheetml/2006/main">
  <authors>
    <author>Chris Bayliss</author>
    <author>Elisa Nicole Hurwitz</author>
  </authors>
  <commentList>
    <comment ref="D16" authorId="0">
      <text>
        <r>
          <rPr>
            <b/>
            <sz val="8"/>
            <rFont val="Tahoma"/>
            <family val="0"/>
          </rPr>
          <t>1. In Column A enter the amount of soda ash consumed (in tonnes) during each reporting period.</t>
        </r>
      </text>
    </comment>
    <comment ref="E16" authorId="0">
      <text>
        <r>
          <rPr>
            <b/>
            <sz val="8"/>
            <rFont val="Tahoma"/>
            <family val="0"/>
          </rPr>
          <t>2. Enter in Column B the purity of the soda ash consumed as a decimal fraction.  If no data is entered, an industry typical value is used for the calculation (95%).</t>
        </r>
      </text>
    </comment>
    <comment ref="G16" authorId="0">
      <text>
        <r>
          <rPr>
            <b/>
            <sz val="8"/>
            <rFont val="Tahoma"/>
            <family val="0"/>
          </rPr>
          <t>4. In Column D
 the emissions of CO2 are auto calculated from the data entered for each reporting period.</t>
        </r>
      </text>
    </comment>
    <comment ref="C28" authorId="0">
      <text>
        <r>
          <rPr>
            <b/>
            <sz val="8"/>
            <rFont val="Tahoma"/>
            <family val="0"/>
          </rPr>
          <t>4. CO2 emissions are auto totalled for all entries in Column C.</t>
        </r>
      </text>
    </comment>
    <comment ref="F16" authorId="1">
      <text>
        <r>
          <rPr>
            <sz val="8"/>
            <rFont val="Tahoma"/>
            <family val="0"/>
          </rPr>
          <t xml:space="preserve">4. In Column C enter the fraction of the carbonate that if calcined during soda ash consumption. Otherwise, a default value of 1.00 is assumed.  
</t>
        </r>
      </text>
    </comment>
  </commentList>
</comments>
</file>

<file path=xl/comments9.xml><?xml version="1.0" encoding="utf-8"?>
<comments xmlns="http://schemas.openxmlformats.org/spreadsheetml/2006/main">
  <authors>
    <author>Elisa Nicole Hurwitz</author>
  </authors>
  <commentList>
    <comment ref="E18" authorId="0">
      <text>
        <r>
          <rPr>
            <sz val="8"/>
            <rFont val="Tahoma"/>
            <family val="0"/>
          </rPr>
          <t xml:space="preserve">Enter the type pf lime that was produced
</t>
        </r>
      </text>
    </comment>
    <comment ref="F18" authorId="0">
      <text>
        <r>
          <rPr>
            <sz val="8"/>
            <rFont val="Tahoma"/>
            <family val="2"/>
          </rPr>
          <t xml:space="preserve">Enter the amount of lime produced into Column B. </t>
        </r>
        <r>
          <rPr>
            <sz val="8"/>
            <rFont val="Tahoma"/>
            <family val="0"/>
          </rPr>
          <t xml:space="preserve">
</t>
        </r>
      </text>
    </comment>
    <comment ref="G18" authorId="0">
      <text>
        <r>
          <rPr>
            <sz val="8"/>
            <rFont val="Tahoma"/>
            <family val="2"/>
          </rPr>
          <t>Enter into Column C the CaO or CaO</t>
        </r>
        <r>
          <rPr>
            <sz val="8"/>
            <rFont val="Times New Roman"/>
            <family val="1"/>
          </rPr>
          <t>∙MgO content of the lime produced. Otherwise a default value of 0.95 is assumed</t>
        </r>
      </text>
    </comment>
    <comment ref="H18" authorId="0">
      <text>
        <r>
          <rPr>
            <sz val="8"/>
            <rFont val="Tahoma"/>
            <family val="0"/>
          </rPr>
          <t>Enter the stoichiometric ratio of the lime type into Column D. Otherwise a default value of 0.785 is assumed. (The stoichiometric ratio describes the amount of CO2 formed from one tonne of CaO or CaO</t>
        </r>
        <r>
          <rPr>
            <sz val="8"/>
            <rFont val="Times New Roman"/>
            <family val="1"/>
          </rPr>
          <t>∙</t>
        </r>
        <r>
          <rPr>
            <sz val="8"/>
            <rFont val="Tahoma"/>
            <family val="2"/>
          </rPr>
          <t xml:space="preserve">MgO, assuming complete calcination. </t>
        </r>
        <r>
          <rPr>
            <b/>
            <sz val="8"/>
            <rFont val="Tahoma"/>
            <family val="2"/>
          </rPr>
          <t xml:space="preserve">
</t>
        </r>
      </text>
    </comment>
    <comment ref="I18" authorId="0">
      <text>
        <r>
          <rPr>
            <sz val="8"/>
            <rFont val="Tahoma"/>
            <family val="0"/>
          </rPr>
          <t xml:space="preserve">Inter into Column E the proportion of the produced lime that is hydrated. Otherwise, a default value of 0.1 is assumed.
</t>
        </r>
      </text>
    </comment>
    <comment ref="J18" authorId="0">
      <text>
        <r>
          <rPr>
            <sz val="8"/>
            <rFont val="Tahoma"/>
            <family val="2"/>
          </rPr>
          <t>Enter into Column F the water content of the hydrated lime as a fraction.</t>
        </r>
      </text>
    </comment>
    <comment ref="K18" authorId="0">
      <text>
        <r>
          <rPr>
            <sz val="8"/>
            <rFont val="Tahoma"/>
            <family val="2"/>
          </rPr>
          <t>Enter into Column G a factor to account for the production of uncalcined LKD that is not returned to the lime kiln</t>
        </r>
      </text>
    </comment>
  </commentList>
</comments>
</file>

<file path=xl/sharedStrings.xml><?xml version="1.0" encoding="utf-8"?>
<sst xmlns="http://schemas.openxmlformats.org/spreadsheetml/2006/main" count="644" uniqueCount="347">
  <si>
    <t>Process</t>
  </si>
  <si>
    <t>Prebaked anode process</t>
  </si>
  <si>
    <t>Type of Cell</t>
  </si>
  <si>
    <t>A</t>
  </si>
  <si>
    <t>B</t>
  </si>
  <si>
    <t>D</t>
  </si>
  <si>
    <t>E</t>
  </si>
  <si>
    <t>F</t>
  </si>
  <si>
    <t>(t Al)</t>
  </si>
  <si>
    <t>Worksheet 1</t>
  </si>
  <si>
    <t>Worksheet 2</t>
  </si>
  <si>
    <t>Worksheet 3</t>
  </si>
  <si>
    <t>Worksheet 4</t>
  </si>
  <si>
    <t>Worksheet 5</t>
  </si>
  <si>
    <t>Worksheet 6</t>
  </si>
  <si>
    <t>Optional user entry:</t>
  </si>
  <si>
    <t>Auto calculated value:</t>
  </si>
  <si>
    <t>Equation 2:</t>
  </si>
  <si>
    <t>Equation 1:</t>
  </si>
  <si>
    <r>
      <t>(t CO</t>
    </r>
    <r>
      <rPr>
        <vertAlign val="subscript"/>
        <sz val="8"/>
        <rFont val="Arial"/>
        <family val="2"/>
      </rPr>
      <t>2</t>
    </r>
    <r>
      <rPr>
        <sz val="8"/>
        <rFont val="Arial"/>
        <family val="2"/>
      </rPr>
      <t>)</t>
    </r>
  </si>
  <si>
    <t>(t CO2)</t>
  </si>
  <si>
    <t>Description of results contained in the worksheets</t>
  </si>
  <si>
    <t xml:space="preserve">Worksheet 1 </t>
  </si>
  <si>
    <t>Calculation worksheets</t>
  </si>
  <si>
    <t>Purpose and domain of this tool</t>
  </si>
  <si>
    <r>
      <t>CO</t>
    </r>
    <r>
      <rPr>
        <vertAlign val="subscript"/>
        <sz val="8"/>
        <rFont val="Arial"/>
        <family val="2"/>
      </rPr>
      <t>2</t>
    </r>
    <r>
      <rPr>
        <sz val="8"/>
        <rFont val="Arial"/>
        <family val="2"/>
      </rPr>
      <t xml:space="preserve"> Emissions</t>
    </r>
  </si>
  <si>
    <t>Acknowledgements</t>
  </si>
  <si>
    <t>Please cite the original reference whenever using this tool. While the worksheets are largely self explanatory</t>
  </si>
  <si>
    <t>Please visit the GHG Protocol Initiative at www.ghgprotocol.org for other GHG calculation tools.</t>
  </si>
  <si>
    <t>User entry:</t>
  </si>
  <si>
    <t>Average binder content in paste</t>
  </si>
  <si>
    <t>(weight percent)</t>
  </si>
  <si>
    <t>(kg/t Al)</t>
  </si>
  <si>
    <t>C</t>
  </si>
  <si>
    <t>G</t>
  </si>
  <si>
    <t>H</t>
  </si>
  <si>
    <t>I</t>
  </si>
  <si>
    <t>K</t>
  </si>
  <si>
    <t>(all weight percent)</t>
  </si>
  <si>
    <t>Units</t>
  </si>
  <si>
    <t>(t)</t>
  </si>
  <si>
    <t>Part A. Electrolysis Carbon Dioxide Emissions from Prebake Cells</t>
  </si>
  <si>
    <t>Part B. Process Carbon Dioxide Emissions from Anode Baking Furnace</t>
  </si>
  <si>
    <t>VSS</t>
  </si>
  <si>
    <t>J</t>
  </si>
  <si>
    <t>Units:</t>
  </si>
  <si>
    <t>Quantity of Soda Ash Consumed</t>
  </si>
  <si>
    <t>Purity of Soda Ash</t>
  </si>
  <si>
    <t>Center Work Prebake</t>
  </si>
  <si>
    <t>Side Work Prebake</t>
  </si>
  <si>
    <t>Worksheet 9: Default PFC Emissions</t>
  </si>
  <si>
    <t>Worksheet 7</t>
  </si>
  <si>
    <t>Worksheet 8</t>
  </si>
  <si>
    <t>Worksheet 9</t>
  </si>
  <si>
    <t>Worksheet 10</t>
  </si>
  <si>
    <t>PFC Emissions (Using slope or overvoltage calculation method where anode effect data is available)</t>
  </si>
  <si>
    <t>Primary Aluminum Production</t>
  </si>
  <si>
    <t>Worksheet 8: PFC Emissions -  Slope or Overvoltage Method</t>
  </si>
  <si>
    <r>
      <t>CO</t>
    </r>
    <r>
      <rPr>
        <vertAlign val="subscript"/>
        <sz val="10"/>
        <rFont val="Arial"/>
        <family val="2"/>
      </rPr>
      <t>2</t>
    </r>
    <r>
      <rPr>
        <sz val="10"/>
        <rFont val="Arial"/>
        <family val="2"/>
      </rPr>
      <t xml:space="preserve"> emissions from coke calcination</t>
    </r>
  </si>
  <si>
    <r>
      <t>CO</t>
    </r>
    <r>
      <rPr>
        <vertAlign val="subscript"/>
        <sz val="10"/>
        <rFont val="Arial"/>
        <family val="2"/>
      </rPr>
      <t>2</t>
    </r>
    <r>
      <rPr>
        <sz val="10"/>
        <rFont val="Arial"/>
        <family val="2"/>
      </rPr>
      <t xml:space="preserve"> emissions from lime production</t>
    </r>
  </si>
  <si>
    <t>Calculating Direct GHG emissions from Primary Aluminum Production</t>
  </si>
  <si>
    <r>
      <t>Emission Factors for CO</t>
    </r>
    <r>
      <rPr>
        <b/>
        <vertAlign val="subscript"/>
        <sz val="10"/>
        <rFont val="Arial"/>
        <family val="2"/>
      </rPr>
      <t>2</t>
    </r>
    <r>
      <rPr>
        <b/>
        <sz val="10"/>
        <rFont val="Arial"/>
        <family val="2"/>
      </rPr>
      <t xml:space="preserve"> from Primary Aluminium Production</t>
    </r>
  </si>
  <si>
    <t>Use this worksheet only when anode effect process data is unavailable or incomplete</t>
  </si>
  <si>
    <t xml:space="preserve">and Fraser Thompson (Alcan) of original work prepared by Marie Marache, Pricewaterhouse Coopers, with major  </t>
  </si>
  <si>
    <t>Steve Pomper (Alcan), and Joe Casola and Vikram Bakshi from ICF Consulting.</t>
  </si>
  <si>
    <t xml:space="preserve">contributions from the International Aluminium Institute (London), Kenneth Martchek (Alcoa), Halvor Kvande (Norsk Hydro), </t>
  </si>
  <si>
    <t>All t in metric tons</t>
  </si>
  <si>
    <t>Søderberg process</t>
  </si>
  <si>
    <t>Vertical Stud Søderberg</t>
  </si>
  <si>
    <t>Horizontal Stud Søderberg</t>
  </si>
  <si>
    <t>Prebake</t>
  </si>
  <si>
    <t>Søderberg</t>
  </si>
  <si>
    <r>
      <t>(t CO</t>
    </r>
    <r>
      <rPr>
        <b/>
        <vertAlign val="subscript"/>
        <sz val="10"/>
        <rFont val="Arial"/>
        <family val="2"/>
      </rPr>
      <t>2</t>
    </r>
    <r>
      <rPr>
        <b/>
        <sz val="10"/>
        <rFont val="Arial"/>
        <family val="2"/>
      </rPr>
      <t xml:space="preserve"> / t Al)</t>
    </r>
  </si>
  <si>
    <t>L</t>
  </si>
  <si>
    <t>Technology</t>
  </si>
  <si>
    <t>Worksheet 9 - Default PFC Emission Factors</t>
  </si>
  <si>
    <r>
      <t>Worksheet 4 - Default CO</t>
    </r>
    <r>
      <rPr>
        <b/>
        <vertAlign val="subscript"/>
        <sz val="12"/>
        <rFont val="Arial"/>
        <family val="2"/>
      </rPr>
      <t>2</t>
    </r>
    <r>
      <rPr>
        <b/>
        <sz val="12"/>
        <rFont val="Arial"/>
        <family val="2"/>
      </rPr>
      <t xml:space="preserve"> Emission Factors</t>
    </r>
  </si>
  <si>
    <t>Assumes a net paste consumption of 0.51 for Søderberg process and net carbon consumption of 0.40 for prebake process.  For comparability the oxidation of volitale matter from anode baking</t>
  </si>
  <si>
    <r>
      <t>is included for the prebake process, however CO</t>
    </r>
    <r>
      <rPr>
        <vertAlign val="subscript"/>
        <sz val="10"/>
        <rFont val="Arial"/>
        <family val="2"/>
      </rPr>
      <t>2</t>
    </r>
    <r>
      <rPr>
        <sz val="10"/>
        <rFont val="Arial"/>
        <family val="0"/>
      </rPr>
      <t xml:space="preserve"> emissions from fuel combusted for anode baking is excluded.</t>
    </r>
  </si>
  <si>
    <t>Reseting Worksheets</t>
  </si>
  <si>
    <t>To avoid erasing formulas from worksheets when resetting to begin a new calculation series click the Reset button on the worksheet.</t>
  </si>
  <si>
    <t>Centre Work Prebake</t>
  </si>
  <si>
    <t>Sulphur content of packing coke</t>
  </si>
  <si>
    <r>
      <t>Warning:</t>
    </r>
    <r>
      <rPr>
        <b/>
        <sz val="10"/>
        <rFont val="Arial"/>
        <family val="2"/>
      </rPr>
      <t xml:space="preserve"> The user should note that the lettering of columns as described in the guidance document</t>
    </r>
  </si>
  <si>
    <t>refers to the added labels and not to the inherent Excel column designations.</t>
  </si>
  <si>
    <t>All t in metric tonnes</t>
  </si>
  <si>
    <t>HSS</t>
  </si>
  <si>
    <t xml:space="preserve"> F = D x E</t>
  </si>
  <si>
    <t>source: IAI member survey, 2004.</t>
  </si>
  <si>
    <t>(t coke/t BA)</t>
  </si>
  <si>
    <r>
      <t>R</t>
    </r>
    <r>
      <rPr>
        <b/>
        <vertAlign val="subscript"/>
        <sz val="10"/>
        <rFont val="Arial"/>
        <family val="2"/>
      </rPr>
      <t>CF4</t>
    </r>
    <r>
      <rPr>
        <b/>
        <sz val="10"/>
        <rFont val="Arial"/>
        <family val="2"/>
      </rPr>
      <t xml:space="preserve"> (kg CF</t>
    </r>
    <r>
      <rPr>
        <b/>
        <vertAlign val="subscript"/>
        <sz val="10"/>
        <rFont val="Arial"/>
        <family val="2"/>
      </rPr>
      <t>4</t>
    </r>
    <r>
      <rPr>
        <b/>
        <sz val="10"/>
        <rFont val="Arial"/>
        <family val="2"/>
      </rPr>
      <t xml:space="preserve"> / t Al) = AEM x S</t>
    </r>
    <r>
      <rPr>
        <b/>
        <vertAlign val="subscript"/>
        <sz val="10"/>
        <rFont val="Arial"/>
        <family val="2"/>
      </rPr>
      <t>CF4</t>
    </r>
  </si>
  <si>
    <r>
      <t>R</t>
    </r>
    <r>
      <rPr>
        <b/>
        <vertAlign val="subscript"/>
        <sz val="10"/>
        <rFont val="Arial"/>
        <family val="2"/>
      </rPr>
      <t>C2F6</t>
    </r>
    <r>
      <rPr>
        <b/>
        <sz val="10"/>
        <rFont val="Arial"/>
        <family val="2"/>
      </rPr>
      <t xml:space="preserve"> (kg 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 t Al) = RCF4 x F</t>
    </r>
    <r>
      <rPr>
        <b/>
        <vertAlign val="subscript"/>
        <sz val="10"/>
        <rFont val="Arial"/>
        <family val="2"/>
      </rPr>
      <t>C2F6/CF4</t>
    </r>
  </si>
  <si>
    <r>
      <t>R</t>
    </r>
    <r>
      <rPr>
        <b/>
        <vertAlign val="subscript"/>
        <sz val="10"/>
        <rFont val="Arial"/>
        <family val="2"/>
      </rPr>
      <t>C2F6</t>
    </r>
    <r>
      <rPr>
        <b/>
        <sz val="10"/>
        <rFont val="Arial"/>
        <family val="2"/>
      </rPr>
      <t xml:space="preserve"> (kg C</t>
    </r>
    <r>
      <rPr>
        <b/>
        <vertAlign val="subscript"/>
        <sz val="10"/>
        <rFont val="Arial"/>
        <family val="2"/>
      </rPr>
      <t>2</t>
    </r>
    <r>
      <rPr>
        <b/>
        <sz val="10"/>
        <rFont val="Arial"/>
        <family val="2"/>
      </rPr>
      <t>F</t>
    </r>
    <r>
      <rPr>
        <b/>
        <vertAlign val="subscript"/>
        <sz val="10"/>
        <rFont val="Arial"/>
        <family val="2"/>
      </rPr>
      <t>6</t>
    </r>
    <r>
      <rPr>
        <b/>
        <sz val="10"/>
        <rFont val="Arial"/>
        <family val="2"/>
      </rPr>
      <t xml:space="preserve"> / t Al) = R</t>
    </r>
    <r>
      <rPr>
        <b/>
        <vertAlign val="subscript"/>
        <sz val="10"/>
        <rFont val="Arial"/>
        <family val="2"/>
      </rPr>
      <t>CF4</t>
    </r>
    <r>
      <rPr>
        <b/>
        <sz val="10"/>
        <rFont val="Arial"/>
        <family val="2"/>
      </rPr>
      <t xml:space="preserve"> x F</t>
    </r>
    <r>
      <rPr>
        <b/>
        <vertAlign val="subscript"/>
        <sz val="10"/>
        <rFont val="Arial"/>
        <family val="2"/>
      </rPr>
      <t>C2F6/CF4</t>
    </r>
  </si>
  <si>
    <r>
      <t>R</t>
    </r>
    <r>
      <rPr>
        <b/>
        <vertAlign val="subscript"/>
        <sz val="10"/>
        <rFont val="Arial"/>
        <family val="2"/>
      </rPr>
      <t>CF4</t>
    </r>
    <r>
      <rPr>
        <b/>
        <sz val="10"/>
        <rFont val="Arial"/>
        <family val="2"/>
      </rPr>
      <t xml:space="preserve"> (kg CF</t>
    </r>
    <r>
      <rPr>
        <b/>
        <vertAlign val="subscript"/>
        <sz val="10"/>
        <rFont val="Arial"/>
        <family val="2"/>
      </rPr>
      <t>4</t>
    </r>
    <r>
      <rPr>
        <b/>
        <sz val="10"/>
        <rFont val="Arial"/>
        <family val="2"/>
      </rPr>
      <t xml:space="preserve"> / t Al) = (AEO/CE) x OVC</t>
    </r>
  </si>
  <si>
    <t>Net anode consumption</t>
  </si>
  <si>
    <t>Equation 1 - Anode Effect Minutes Per Cell Day (Slope Method)</t>
  </si>
  <si>
    <t>Potline 1 Period 2</t>
  </si>
  <si>
    <t>Potline 1 Period 3</t>
  </si>
  <si>
    <t>Potline 1 Period 4</t>
  </si>
  <si>
    <t>Potline 2 Period 2</t>
  </si>
  <si>
    <t>Potline 2 Period 3</t>
  </si>
  <si>
    <t>Potline 2 Period 4</t>
  </si>
  <si>
    <t>Potline 3 Period 2</t>
  </si>
  <si>
    <t>Potline 3 Period 3</t>
  </si>
  <si>
    <t>Potline 3 Period 4</t>
  </si>
  <si>
    <t>Furnace 1 Period 2</t>
  </si>
  <si>
    <t>Furnace 1 Period 3</t>
  </si>
  <si>
    <t>Furnace 1 Period 4</t>
  </si>
  <si>
    <t>Furnace 2 Period 2</t>
  </si>
  <si>
    <t>Furnace 2 Period 3</t>
  </si>
  <si>
    <t>Furnace 2 Period 4</t>
  </si>
  <si>
    <t>Furnace 3 Period 2</t>
  </si>
  <si>
    <t>Furnace 3 Period 3</t>
  </si>
  <si>
    <t>Furnace 3 Period 4</t>
  </si>
  <si>
    <t>Anode Effect Parameters</t>
  </si>
  <si>
    <t>Tier 2 Factors</t>
  </si>
  <si>
    <t>B1</t>
  </si>
  <si>
    <t>B2</t>
  </si>
  <si>
    <t>AEF 
(AE per cell per day)</t>
  </si>
  <si>
    <t>AEO (mV per cell)</t>
  </si>
  <si>
    <t>Equation 2 - Anode Effect Overvoltage (AEO) Method (Prebake potlines with Pechiney control system only)</t>
  </si>
  <si>
    <t>CWPB Algebraic AEO</t>
  </si>
  <si>
    <t>CWPB Positive AEO</t>
  </si>
  <si>
    <t>SWPB Algebraic AEO</t>
  </si>
  <si>
    <t>SWPB Positive AEO</t>
  </si>
  <si>
    <t>source: IAI PFC survey data 1990.</t>
  </si>
  <si>
    <r>
      <t>CO</t>
    </r>
    <r>
      <rPr>
        <vertAlign val="subscript"/>
        <sz val="10"/>
        <rFont val="Arial"/>
        <family val="2"/>
      </rPr>
      <t>2</t>
    </r>
    <r>
      <rPr>
        <sz val="10"/>
        <rFont val="Arial"/>
        <family val="2"/>
      </rPr>
      <t xml:space="preserve"> emissions from soda ash used in aluminum production process</t>
    </r>
  </si>
  <si>
    <r>
      <t>Summary of equivalent CO</t>
    </r>
    <r>
      <rPr>
        <vertAlign val="subscript"/>
        <sz val="10"/>
        <rFont val="Arial"/>
        <family val="2"/>
      </rPr>
      <t>2</t>
    </r>
    <r>
      <rPr>
        <sz val="10"/>
        <rFont val="Arial"/>
        <family val="2"/>
      </rPr>
      <t xml:space="preserve"> process emissions for entire facility</t>
    </r>
  </si>
  <si>
    <t>List of all the worksheets used in the Primary Aluminium Production Sector Addendum to the WBCSD/WRI GHG Protocol.</t>
  </si>
  <si>
    <t>PFC emissions from electrolysis cells (using default emissions factors where no process data is available)</t>
  </si>
  <si>
    <t>PFC emissions from electrolysis cells (using slope or overvoltage calculation method where anode effect data is available)</t>
  </si>
  <si>
    <t>Primary Aluminium Production</t>
  </si>
  <si>
    <t>Ex: with Industry Typical Values</t>
  </si>
  <si>
    <r>
      <t>Prebake electrolysis process CO</t>
    </r>
    <r>
      <rPr>
        <vertAlign val="subscript"/>
        <sz val="10"/>
        <rFont val="Arial"/>
        <family val="2"/>
      </rPr>
      <t>2</t>
    </r>
    <r>
      <rPr>
        <sz val="10"/>
        <rFont val="Arial"/>
        <family val="2"/>
      </rPr>
      <t xml:space="preserve"> emissions including oxidation of baking furnace volatiles (where use rates of anodes are known)</t>
    </r>
  </si>
  <si>
    <r>
      <t>Søderberg electrolysis process CO</t>
    </r>
    <r>
      <rPr>
        <vertAlign val="subscript"/>
        <sz val="10"/>
        <rFont val="Arial"/>
        <family val="2"/>
      </rPr>
      <t>2</t>
    </r>
    <r>
      <rPr>
        <sz val="10"/>
        <rFont val="Arial"/>
        <family val="2"/>
      </rPr>
      <t xml:space="preserve"> emissions (where use rates of anode materials are known)</t>
    </r>
  </si>
  <si>
    <r>
      <t>Alternative method for electrolysis process CO</t>
    </r>
    <r>
      <rPr>
        <vertAlign val="subscript"/>
        <sz val="10"/>
        <rFont val="Arial"/>
        <family val="2"/>
      </rPr>
      <t>2</t>
    </r>
    <r>
      <rPr>
        <sz val="10"/>
        <rFont val="Arial"/>
        <family val="2"/>
      </rPr>
      <t xml:space="preserve"> emissions based on consumption of purchased carbon containing materials.</t>
    </r>
  </si>
  <si>
    <r>
      <t>CO</t>
    </r>
    <r>
      <rPr>
        <vertAlign val="subscript"/>
        <sz val="10"/>
        <rFont val="Arial"/>
        <family val="2"/>
      </rPr>
      <t>2</t>
    </r>
    <r>
      <rPr>
        <sz val="10"/>
        <rFont val="Arial"/>
        <family val="2"/>
      </rPr>
      <t xml:space="preserve"> emissions from electrolysis process (using default emissions factors where no process data is available on use rates of carbon containing materials)</t>
    </r>
  </si>
  <si>
    <t>Based on Consumption of Purchased Carbon Containing Materials</t>
  </si>
  <si>
    <t xml:space="preserve">Worksheet 3: </t>
  </si>
  <si>
    <t>Period 1</t>
  </si>
  <si>
    <t>Period 2</t>
  </si>
  <si>
    <t>Period 3</t>
  </si>
  <si>
    <t>Period 4</t>
  </si>
  <si>
    <t>Weight of Aluminum Produced per Reporting Period</t>
  </si>
  <si>
    <t>C2F6/CF4 Weight Fraction</t>
  </si>
  <si>
    <t>CF4 Slope Coefficient</t>
  </si>
  <si>
    <t xml:space="preserve">Default Emission Factors by Technology Type </t>
  </si>
  <si>
    <r>
      <t>CF</t>
    </r>
    <r>
      <rPr>
        <b/>
        <vertAlign val="subscript"/>
        <sz val="10"/>
        <color indexed="8"/>
        <rFont val="Arial"/>
        <family val="2"/>
      </rPr>
      <t>4</t>
    </r>
    <r>
      <rPr>
        <b/>
        <sz val="10"/>
        <color indexed="8"/>
        <rFont val="Arial"/>
        <family val="2"/>
      </rPr>
      <t xml:space="preserve"> (kg / t Al)</t>
    </r>
  </si>
  <si>
    <r>
      <t>C</t>
    </r>
    <r>
      <rPr>
        <b/>
        <vertAlign val="subscript"/>
        <sz val="10"/>
        <color indexed="8"/>
        <rFont val="Arial"/>
        <family val="2"/>
      </rPr>
      <t>2</t>
    </r>
    <r>
      <rPr>
        <b/>
        <sz val="10"/>
        <color indexed="8"/>
        <rFont val="Arial"/>
        <family val="2"/>
      </rPr>
      <t>F</t>
    </r>
    <r>
      <rPr>
        <b/>
        <vertAlign val="subscript"/>
        <sz val="10"/>
        <color indexed="8"/>
        <rFont val="Arial"/>
        <family val="2"/>
      </rPr>
      <t xml:space="preserve">6 </t>
    </r>
    <r>
      <rPr>
        <b/>
        <sz val="10"/>
        <color indexed="8"/>
        <rFont val="Arial"/>
        <family val="2"/>
      </rPr>
      <t xml:space="preserve"> (kg / t Al)</t>
    </r>
  </si>
  <si>
    <t>CF4 Overvoltage Coefficient</t>
  </si>
  <si>
    <t>AEM = anode effect minutes per cell day</t>
  </si>
  <si>
    <t xml:space="preserve"> WITH         </t>
  </si>
  <si>
    <t>AEO = anode effect overvoltage in millivolts per cell</t>
  </si>
  <si>
    <t>CE = current efficiency for aluminium production in percent</t>
  </si>
  <si>
    <t>OVC = Overvoltage Coefficients (Tier 2 or Tier 3 based on facility measurements)</t>
  </si>
  <si>
    <r>
      <t>S</t>
    </r>
    <r>
      <rPr>
        <vertAlign val="subscript"/>
        <sz val="10"/>
        <rFont val="Arial"/>
        <family val="2"/>
      </rPr>
      <t xml:space="preserve">CF4 </t>
    </r>
    <r>
      <rPr>
        <sz val="10"/>
        <rFont val="Arial"/>
        <family val="2"/>
      </rPr>
      <t>= Slope Coefficients (Tier 2 or Tier 3 based on facility measurements)</t>
    </r>
  </si>
  <si>
    <t xml:space="preserve">D = A x B x C </t>
  </si>
  <si>
    <t>C1</t>
  </si>
  <si>
    <t>C2</t>
  </si>
  <si>
    <t>E2</t>
  </si>
  <si>
    <t>B3</t>
  </si>
  <si>
    <t>Current efficiency (%)</t>
  </si>
  <si>
    <t>A1</t>
  </si>
  <si>
    <t>A2</t>
  </si>
  <si>
    <t>E1</t>
  </si>
  <si>
    <t xml:space="preserve">The guidelines are the result of update and revision by Jerry Marks, International Aluminium Institute, </t>
  </si>
  <si>
    <t>for questions or suggestions on its contents, please contact Pankaj Bhatia at pankaj@wri.org.</t>
  </si>
  <si>
    <t>In case of significant anode inventory variation during the reporting period, making adjustment is recommended (e.g. by considering inventory building as sold anodes or inventory consumption as purchased anodes)</t>
  </si>
  <si>
    <t>Sheet under protection</t>
  </si>
  <si>
    <t>Alternative Tier 1 method for PFC Emissions (Using default emissions factors where no process data is available)</t>
  </si>
  <si>
    <t>Slope Method (IPCC Tier 2 or Tier 3 method)</t>
  </si>
  <si>
    <t>Overvoltage Method (IPCC Tier 2 or Tier 3 method)</t>
  </si>
  <si>
    <r>
      <t>IPPC Tier 3 method : if direct measurements of CF</t>
    </r>
    <r>
      <rPr>
        <vertAlign val="subscript"/>
        <sz val="10"/>
        <rFont val="Arial"/>
        <family val="2"/>
      </rPr>
      <t>4</t>
    </r>
    <r>
      <rPr>
        <sz val="10"/>
        <rFont val="Arial"/>
        <family val="2"/>
      </rPr>
      <t xml:space="preserve"> and C</t>
    </r>
    <r>
      <rPr>
        <vertAlign val="subscript"/>
        <sz val="10"/>
        <rFont val="Arial"/>
        <family val="2"/>
      </rPr>
      <t>2</t>
    </r>
    <r>
      <rPr>
        <sz val="10"/>
        <rFont val="Arial"/>
        <family val="2"/>
      </rPr>
      <t>F</t>
    </r>
    <r>
      <rPr>
        <vertAlign val="subscript"/>
        <sz val="10"/>
        <rFont val="Arial"/>
        <family val="2"/>
      </rPr>
      <t>6</t>
    </r>
    <r>
      <rPr>
        <sz val="10"/>
        <rFont val="Arial"/>
        <family val="2"/>
      </rPr>
      <t xml:space="preserve">  have been made at smelters, potline or smelter specific correlations between PFC emissions and anode effect operating parameters (AEM or AEO) can be developed</t>
    </r>
  </si>
  <si>
    <r>
      <t>IPPC Tier 2 method : if no direct measurements of CF</t>
    </r>
    <r>
      <rPr>
        <vertAlign val="subscript"/>
        <sz val="10"/>
        <rFont val="Arial"/>
        <family val="2"/>
      </rPr>
      <t>4</t>
    </r>
    <r>
      <rPr>
        <sz val="10"/>
        <rFont val="Arial"/>
        <family val="2"/>
      </rPr>
      <t xml:space="preserve"> and C</t>
    </r>
    <r>
      <rPr>
        <vertAlign val="subscript"/>
        <sz val="10"/>
        <rFont val="Arial"/>
        <family val="2"/>
      </rPr>
      <t>2</t>
    </r>
    <r>
      <rPr>
        <sz val="10"/>
        <rFont val="Arial"/>
        <family val="2"/>
      </rPr>
      <t>F</t>
    </r>
    <r>
      <rPr>
        <vertAlign val="subscript"/>
        <sz val="10"/>
        <rFont val="Arial"/>
        <family val="2"/>
      </rPr>
      <t>6</t>
    </r>
    <r>
      <rPr>
        <sz val="10"/>
        <rFont val="Arial"/>
        <family val="2"/>
      </rPr>
      <t xml:space="preserve">  have been made at smelters, average industry coefficients depending on the cells technologies are to be used by default</t>
    </r>
  </si>
  <si>
    <t>Two PFC calculation methods and equations are proposed to calculate emission factors (kg PFC / t Al) according to anode effect process parameters available</t>
  </si>
  <si>
    <t>They apply to both Tier 2 and Tier 3 IPPC methods</t>
  </si>
  <si>
    <t>Only if quantity of carbon containing materials is not known use this Worksheet 4</t>
  </si>
  <si>
    <t>If net anode consumption (gross consumption minus anode butts) is unknown or not reliable use Worksheet 3</t>
  </si>
  <si>
    <t>If quantities of paste used is unknown use Worksheet 3</t>
  </si>
  <si>
    <t>Cell colour code:</t>
  </si>
  <si>
    <t>Example using default factors</t>
  </si>
  <si>
    <t xml:space="preserve">If quantities of Purchased Carbon Containing Material are unknown, use Worksheet 4 </t>
  </si>
  <si>
    <t>This tool intends to facilitate the calculation of direct GHG emissions from primary aluminum production (CO2 from anode oxidation and perfluorocarbon from the “anode effect” phenomena), as well as CO2 emissions from related processes (coke calcination, lime production)
This document is to be used in conjunction with additional documents:
1) ‘The Aluminium Sector Addendum to the WBCSD/WRI Greenhouse Gas Protocol, notably its Appendix B "Excel Spreadsheet Tool and Guidance for Calculating Total Carbon Dioxide Equivalent Emissions from Primary Aluminium Production"
2) ‘WRI/WBCSD (2004), The Greenhouse Gas Protocol – A Corporate Accounting and Reporting Standard (Revised Edition): http://www.ghgprotocol.org/standard/GHGProtocolCorporateStandard_RevisedEdition.pdf
3) 'WRI/WBCSD (2005), Calculation Tool for Direct Emissions from Stationary Combustion Version 2.0: http://www.ghgprotocol.org/templates/GHG5/layout.asp?type=p&amp;MenuId=OTAx 
4) 'WRI/WBCSD (2005), Calculation Tool for Indirect CO2 emissions from the consumption of purchased electricity, heat, and/or steam: http://www.ghgprotocol.org/templates/GHG5/layout.asp?type=p&amp;MenuId=OTAx</t>
  </si>
  <si>
    <t>Prebake Potline 3</t>
  </si>
  <si>
    <t>Potline 1 Period 1</t>
  </si>
  <si>
    <t>Potline 2 Period 1</t>
  </si>
  <si>
    <t>Potline 3 Period 1</t>
  </si>
  <si>
    <t>Furnace 1 Period 1</t>
  </si>
  <si>
    <t>Furnace 2 Period 1</t>
  </si>
  <si>
    <t>Furnace 3 Period 1</t>
  </si>
  <si>
    <t>Waste Tar Collected</t>
  </si>
  <si>
    <t>Ash content of packing coke</t>
  </si>
  <si>
    <t>Total of Column D =</t>
  </si>
  <si>
    <r>
      <t>Worksheet 1: Prebake Process CO</t>
    </r>
    <r>
      <rPr>
        <b/>
        <u val="single"/>
        <vertAlign val="subscript"/>
        <sz val="10"/>
        <rFont val="Arial"/>
        <family val="0"/>
      </rPr>
      <t>2</t>
    </r>
    <r>
      <rPr>
        <b/>
        <u val="single"/>
        <sz val="10"/>
        <rFont val="Arial"/>
        <family val="0"/>
      </rPr>
      <t xml:space="preserve"> Emissions  </t>
    </r>
  </si>
  <si>
    <r>
      <t>CO</t>
    </r>
    <r>
      <rPr>
        <vertAlign val="subscript"/>
        <sz val="10"/>
        <rFont val="Arial"/>
        <family val="0"/>
      </rPr>
      <t>2</t>
    </r>
    <r>
      <rPr>
        <sz val="10"/>
        <rFont val="Arial"/>
        <family val="0"/>
      </rPr>
      <t xml:space="preserve"> Emissions</t>
    </r>
  </si>
  <si>
    <r>
      <t>(t CO</t>
    </r>
    <r>
      <rPr>
        <vertAlign val="subscript"/>
        <sz val="10"/>
        <rFont val="Arial"/>
        <family val="0"/>
      </rPr>
      <t>2</t>
    </r>
    <r>
      <rPr>
        <sz val="10"/>
        <rFont val="Arial"/>
        <family val="0"/>
      </rPr>
      <t>)</t>
    </r>
  </si>
  <si>
    <r>
      <t>Worksheet 2: Søderberg process CO</t>
    </r>
    <r>
      <rPr>
        <b/>
        <u val="single"/>
        <vertAlign val="subscript"/>
        <sz val="10"/>
        <rFont val="Arial"/>
        <family val="2"/>
      </rPr>
      <t>2</t>
    </r>
    <r>
      <rPr>
        <b/>
        <u val="single"/>
        <sz val="10"/>
        <rFont val="Arial"/>
        <family val="2"/>
      </rPr>
      <t xml:space="preserve"> Emissions</t>
    </r>
  </si>
  <si>
    <r>
      <t>CO</t>
    </r>
    <r>
      <rPr>
        <vertAlign val="subscript"/>
        <sz val="10"/>
        <rFont val="Arial"/>
        <family val="2"/>
      </rPr>
      <t>2</t>
    </r>
    <r>
      <rPr>
        <sz val="10"/>
        <rFont val="Arial"/>
        <family val="2"/>
      </rPr>
      <t xml:space="preserve"> Emissions</t>
    </r>
  </si>
  <si>
    <r>
      <t>(t CO</t>
    </r>
    <r>
      <rPr>
        <vertAlign val="subscript"/>
        <sz val="10"/>
        <rFont val="Arial"/>
        <family val="2"/>
      </rPr>
      <t>2</t>
    </r>
    <r>
      <rPr>
        <sz val="10"/>
        <rFont val="Arial"/>
        <family val="2"/>
      </rPr>
      <t>)</t>
    </r>
  </si>
  <si>
    <t>Baked anode impurities</t>
  </si>
  <si>
    <t>Sulphur</t>
  </si>
  <si>
    <t>Ash</t>
  </si>
  <si>
    <t>Weight of aluminium produced</t>
  </si>
  <si>
    <t>Hydrogen content in green anodes</t>
  </si>
  <si>
    <t>Baked anode production</t>
  </si>
  <si>
    <t>Packing coke consumption</t>
  </si>
  <si>
    <t>Type of Søderberg line (HSS or VSS)</t>
  </si>
  <si>
    <t>Weight of paste used per metric tonne aluminium</t>
  </si>
  <si>
    <t>Pitch properties</t>
  </si>
  <si>
    <t>Calcinated coke properties</t>
  </si>
  <si>
    <t>Emissions of cyclohexane soluble matter</t>
  </si>
  <si>
    <t>(t dust/t Al)</t>
  </si>
  <si>
    <t>(t paste/t Al)</t>
  </si>
  <si>
    <t>Carbon dust emissions</t>
  </si>
  <si>
    <t>Hydrogen</t>
  </si>
  <si>
    <t>Wet</t>
  </si>
  <si>
    <t>Dry</t>
  </si>
  <si>
    <t>(t anode/t of Al)</t>
  </si>
  <si>
    <r>
      <t>Alternative Method for Electrolysis Process CO</t>
    </r>
    <r>
      <rPr>
        <b/>
        <u val="single"/>
        <vertAlign val="subscript"/>
        <sz val="10"/>
        <rFont val="Arial"/>
        <family val="0"/>
      </rPr>
      <t>2</t>
    </r>
    <r>
      <rPr>
        <b/>
        <u val="single"/>
        <sz val="10"/>
        <rFont val="Arial"/>
        <family val="0"/>
      </rPr>
      <t xml:space="preserve"> Emissions </t>
    </r>
  </si>
  <si>
    <t>Total pitch consumption</t>
  </si>
  <si>
    <t>Carbon content of pitch</t>
  </si>
  <si>
    <t>Total coke consumption</t>
  </si>
  <si>
    <t>Carbon content of coke</t>
  </si>
  <si>
    <t>Total packing coke consumption</t>
  </si>
  <si>
    <t>Total =</t>
  </si>
  <si>
    <t>Period 5</t>
  </si>
  <si>
    <t>Period 6</t>
  </si>
  <si>
    <t>Period 7</t>
  </si>
  <si>
    <t>Carbon content of packing coke</t>
  </si>
  <si>
    <t>Total mass of purchased anodes</t>
  </si>
  <si>
    <t>Carbon content of purchased anodes</t>
  </si>
  <si>
    <t>Mass of sold anodes</t>
  </si>
  <si>
    <t>Carbon content of sold anodes</t>
  </si>
  <si>
    <r>
      <t>Worksheet 4: Default Factor Method for Electrolysis Process CO</t>
    </r>
    <r>
      <rPr>
        <b/>
        <u val="single"/>
        <vertAlign val="subscript"/>
        <sz val="10"/>
        <rFont val="Arial"/>
        <family val="2"/>
      </rPr>
      <t>2</t>
    </r>
    <r>
      <rPr>
        <b/>
        <u val="single"/>
        <sz val="10"/>
        <rFont val="Arial"/>
        <family val="2"/>
      </rPr>
      <t xml:space="preserve"> Emissions</t>
    </r>
  </si>
  <si>
    <r>
      <t>(t CO</t>
    </r>
    <r>
      <rPr>
        <vertAlign val="subscript"/>
        <sz val="10"/>
        <rFont val="Arial"/>
        <family val="2"/>
      </rPr>
      <t>2</t>
    </r>
    <r>
      <rPr>
        <sz val="10"/>
        <rFont val="Arial"/>
        <family val="2"/>
      </rPr>
      <t xml:space="preserve"> / t Al)</t>
    </r>
  </si>
  <si>
    <t>Weight of aluminium produced per reporting period</t>
  </si>
  <si>
    <r>
      <t>Worksheet 5: Coke Calcination CO</t>
    </r>
    <r>
      <rPr>
        <b/>
        <u val="single"/>
        <vertAlign val="subscript"/>
        <sz val="10"/>
        <rFont val="Arial"/>
        <family val="0"/>
      </rPr>
      <t>2</t>
    </r>
    <r>
      <rPr>
        <b/>
        <u val="single"/>
        <sz val="10"/>
        <rFont val="Arial"/>
        <family val="0"/>
      </rPr>
      <t xml:space="preserve"> Emissions</t>
    </r>
  </si>
  <si>
    <t>Total of Column I =</t>
  </si>
  <si>
    <t>Weight of green coke calcined per reporting period</t>
  </si>
  <si>
    <t>Humidity in green coke</t>
  </si>
  <si>
    <t>Volatiles in green coke</t>
  </si>
  <si>
    <t>Sulphur content in green coke</t>
  </si>
  <si>
    <t>Weight of calcined coke produced per reporting period</t>
  </si>
  <si>
    <t>Sulphur content in calcined coke</t>
  </si>
  <si>
    <t>Undercalcinated coke collected</t>
  </si>
  <si>
    <t>Coke dust emissions</t>
  </si>
  <si>
    <r>
      <t>F</t>
    </r>
    <r>
      <rPr>
        <vertAlign val="subscript"/>
        <sz val="10"/>
        <rFont val="Arial"/>
        <family val="2"/>
      </rPr>
      <t xml:space="preserve">C2F6/CF4 </t>
    </r>
    <r>
      <rPr>
        <sz val="10"/>
        <rFont val="Arial"/>
        <family val="2"/>
      </rPr>
      <t>= weight fraction C</t>
    </r>
    <r>
      <rPr>
        <vertAlign val="subscript"/>
        <sz val="10"/>
        <rFont val="Arial"/>
        <family val="2"/>
      </rPr>
      <t>2</t>
    </r>
    <r>
      <rPr>
        <sz val="10"/>
        <rFont val="Arial"/>
        <family val="2"/>
      </rPr>
      <t>F</t>
    </r>
    <r>
      <rPr>
        <vertAlign val="subscript"/>
        <sz val="10"/>
        <rFont val="Arial"/>
        <family val="2"/>
      </rPr>
      <t>6</t>
    </r>
    <r>
      <rPr>
        <sz val="10"/>
        <rFont val="Arial"/>
        <family val="2"/>
      </rPr>
      <t>/CF</t>
    </r>
    <r>
      <rPr>
        <vertAlign val="subscript"/>
        <sz val="10"/>
        <rFont val="Arial"/>
        <family val="2"/>
      </rPr>
      <t>4</t>
    </r>
  </si>
  <si>
    <t>Type of cell</t>
  </si>
  <si>
    <t xml:space="preserve">Weight of aluminium produced </t>
  </si>
  <si>
    <t>Process Anode Effect parameters</t>
  </si>
  <si>
    <t>F = (D x 6.5)+(F x 9.2)</t>
  </si>
  <si>
    <t>F =(D x 6.5)+(F x 9.2)</t>
  </si>
  <si>
    <r>
      <t>Tier 3 site specific CF</t>
    </r>
    <r>
      <rPr>
        <vertAlign val="subscript"/>
        <sz val="10"/>
        <rFont val="Arial"/>
        <family val="2"/>
      </rPr>
      <t>4</t>
    </r>
    <r>
      <rPr>
        <sz val="10"/>
        <rFont val="Arial"/>
        <family val="2"/>
      </rPr>
      <t xml:space="preserve"> Slope Coefficients </t>
    </r>
  </si>
  <si>
    <r>
      <t>Used CF</t>
    </r>
    <r>
      <rPr>
        <vertAlign val="subscript"/>
        <sz val="10"/>
        <rFont val="Arial"/>
        <family val="2"/>
      </rPr>
      <t>4</t>
    </r>
    <r>
      <rPr>
        <sz val="10"/>
        <rFont val="Arial"/>
        <family val="2"/>
      </rPr>
      <t xml:space="preserve"> Slope Coefficients </t>
    </r>
  </si>
  <si>
    <r>
      <t>CF</t>
    </r>
    <r>
      <rPr>
        <vertAlign val="subscript"/>
        <sz val="10"/>
        <rFont val="Arial"/>
        <family val="2"/>
      </rPr>
      <t>4</t>
    </r>
    <r>
      <rPr>
        <sz val="10"/>
        <rFont val="Arial"/>
        <family val="2"/>
      </rPr>
      <t xml:space="preserve"> Emissions </t>
    </r>
  </si>
  <si>
    <r>
      <t>Tier 3 site specific Weight Fraction C</t>
    </r>
    <r>
      <rPr>
        <vertAlign val="subscript"/>
        <sz val="10"/>
        <rFont val="Arial"/>
        <family val="2"/>
      </rPr>
      <t>2</t>
    </r>
    <r>
      <rPr>
        <sz val="10"/>
        <rFont val="Arial"/>
        <family val="2"/>
      </rPr>
      <t>F</t>
    </r>
    <r>
      <rPr>
        <vertAlign val="subscript"/>
        <sz val="10"/>
        <rFont val="Arial"/>
        <family val="2"/>
      </rPr>
      <t>6</t>
    </r>
    <r>
      <rPr>
        <sz val="10"/>
        <rFont val="Arial"/>
        <family val="2"/>
      </rPr>
      <t>/CF</t>
    </r>
    <r>
      <rPr>
        <vertAlign val="subscript"/>
        <sz val="10"/>
        <rFont val="Arial"/>
        <family val="2"/>
      </rPr>
      <t>4</t>
    </r>
  </si>
  <si>
    <r>
      <t>Used Weight Fraction C</t>
    </r>
    <r>
      <rPr>
        <vertAlign val="subscript"/>
        <sz val="10"/>
        <rFont val="Arial"/>
        <family val="2"/>
      </rPr>
      <t>2</t>
    </r>
    <r>
      <rPr>
        <sz val="10"/>
        <rFont val="Arial"/>
        <family val="2"/>
      </rPr>
      <t>F</t>
    </r>
    <r>
      <rPr>
        <vertAlign val="subscript"/>
        <sz val="10"/>
        <rFont val="Arial"/>
        <family val="2"/>
      </rPr>
      <t>6</t>
    </r>
    <r>
      <rPr>
        <sz val="10"/>
        <rFont val="Arial"/>
        <family val="2"/>
      </rPr>
      <t>/CF</t>
    </r>
    <r>
      <rPr>
        <vertAlign val="subscript"/>
        <sz val="10"/>
        <rFont val="Arial"/>
        <family val="2"/>
      </rPr>
      <t>5</t>
    </r>
  </si>
  <si>
    <r>
      <t>C</t>
    </r>
    <r>
      <rPr>
        <vertAlign val="subscript"/>
        <sz val="10"/>
        <rFont val="Arial"/>
        <family val="2"/>
      </rPr>
      <t>2</t>
    </r>
    <r>
      <rPr>
        <sz val="10"/>
        <rFont val="Arial"/>
        <family val="2"/>
      </rPr>
      <t>F</t>
    </r>
    <r>
      <rPr>
        <vertAlign val="subscript"/>
        <sz val="10"/>
        <rFont val="Arial"/>
        <family val="2"/>
      </rPr>
      <t>6</t>
    </r>
    <r>
      <rPr>
        <sz val="10"/>
        <rFont val="Arial"/>
        <family val="2"/>
      </rPr>
      <t xml:space="preserve"> Emissions</t>
    </r>
  </si>
  <si>
    <r>
      <t>Total Equivalent CO</t>
    </r>
    <r>
      <rPr>
        <vertAlign val="subscript"/>
        <sz val="10"/>
        <rFont val="Arial"/>
        <family val="2"/>
      </rPr>
      <t>2</t>
    </r>
    <r>
      <rPr>
        <sz val="10"/>
        <rFont val="Arial"/>
        <family val="2"/>
      </rPr>
      <t xml:space="preserve"> Emissions</t>
    </r>
  </si>
  <si>
    <r>
      <t>(kg CF</t>
    </r>
    <r>
      <rPr>
        <vertAlign val="subscript"/>
        <sz val="10"/>
        <rFont val="Arial"/>
        <family val="2"/>
      </rPr>
      <t>4</t>
    </r>
    <r>
      <rPr>
        <sz val="10"/>
        <rFont val="Arial"/>
        <family val="2"/>
      </rPr>
      <t>)</t>
    </r>
  </si>
  <si>
    <r>
      <t>(kg C</t>
    </r>
    <r>
      <rPr>
        <vertAlign val="subscript"/>
        <sz val="10"/>
        <rFont val="Arial"/>
        <family val="2"/>
      </rPr>
      <t>2</t>
    </r>
    <r>
      <rPr>
        <sz val="10"/>
        <rFont val="Arial"/>
        <family val="2"/>
      </rPr>
      <t>F</t>
    </r>
    <r>
      <rPr>
        <vertAlign val="subscript"/>
        <sz val="10"/>
        <rFont val="Arial"/>
        <family val="2"/>
      </rPr>
      <t>6</t>
    </r>
    <r>
      <rPr>
        <sz val="10"/>
        <rFont val="Arial"/>
        <family val="2"/>
      </rPr>
      <t>)</t>
    </r>
  </si>
  <si>
    <r>
      <t>Tier 3 site specific CF</t>
    </r>
    <r>
      <rPr>
        <vertAlign val="subscript"/>
        <sz val="10"/>
        <rFont val="Arial"/>
        <family val="2"/>
      </rPr>
      <t>4</t>
    </r>
    <r>
      <rPr>
        <sz val="10"/>
        <rFont val="Arial"/>
        <family val="2"/>
      </rPr>
      <t xml:space="preserve"> Overvoltage Coefficients</t>
    </r>
  </si>
  <si>
    <r>
      <t>Used CF</t>
    </r>
    <r>
      <rPr>
        <vertAlign val="subscript"/>
        <sz val="10"/>
        <rFont val="Arial"/>
        <family val="2"/>
      </rPr>
      <t>4</t>
    </r>
    <r>
      <rPr>
        <sz val="10"/>
        <rFont val="Arial"/>
        <family val="2"/>
      </rPr>
      <t xml:space="preserve"> Overvoltage Coefficients </t>
    </r>
  </si>
  <si>
    <t>D = (B x 6.5)+(C x 9.2)</t>
  </si>
  <si>
    <r>
      <t>Weight of CF</t>
    </r>
    <r>
      <rPr>
        <vertAlign val="subscript"/>
        <sz val="10"/>
        <rFont val="Arial"/>
        <family val="0"/>
      </rPr>
      <t>4</t>
    </r>
    <r>
      <rPr>
        <sz val="10"/>
        <rFont val="Arial"/>
        <family val="0"/>
      </rPr>
      <t xml:space="preserve"> Emitted</t>
    </r>
  </si>
  <si>
    <r>
      <t>Weight of C</t>
    </r>
    <r>
      <rPr>
        <vertAlign val="subscript"/>
        <sz val="10"/>
        <rFont val="Arial"/>
        <family val="0"/>
      </rPr>
      <t>2</t>
    </r>
    <r>
      <rPr>
        <sz val="10"/>
        <rFont val="Arial"/>
        <family val="0"/>
      </rPr>
      <t>F</t>
    </r>
    <r>
      <rPr>
        <vertAlign val="subscript"/>
        <sz val="10"/>
        <rFont val="Arial"/>
        <family val="0"/>
      </rPr>
      <t>6</t>
    </r>
    <r>
      <rPr>
        <sz val="10"/>
        <rFont val="Arial"/>
        <family val="0"/>
      </rPr>
      <t xml:space="preserve"> Emitted</t>
    </r>
  </si>
  <si>
    <r>
      <t>Total Equivalent CO</t>
    </r>
    <r>
      <rPr>
        <vertAlign val="subscript"/>
        <sz val="10"/>
        <rFont val="Arial"/>
        <family val="0"/>
      </rPr>
      <t>2</t>
    </r>
    <r>
      <rPr>
        <sz val="10"/>
        <rFont val="Arial"/>
        <family val="0"/>
      </rPr>
      <t xml:space="preserve"> Emissions</t>
    </r>
  </si>
  <si>
    <r>
      <t>(kg CF</t>
    </r>
    <r>
      <rPr>
        <vertAlign val="subscript"/>
        <sz val="10"/>
        <rFont val="Arial"/>
        <family val="0"/>
      </rPr>
      <t>4</t>
    </r>
    <r>
      <rPr>
        <sz val="10"/>
        <rFont val="Arial"/>
        <family val="0"/>
      </rPr>
      <t>)</t>
    </r>
  </si>
  <si>
    <r>
      <t>(kg C</t>
    </r>
    <r>
      <rPr>
        <vertAlign val="subscript"/>
        <sz val="10"/>
        <rFont val="Arial"/>
        <family val="0"/>
      </rPr>
      <t>2</t>
    </r>
    <r>
      <rPr>
        <sz val="10"/>
        <rFont val="Arial"/>
        <family val="0"/>
      </rPr>
      <t>F</t>
    </r>
    <r>
      <rPr>
        <vertAlign val="subscript"/>
        <sz val="10"/>
        <rFont val="Arial"/>
        <family val="0"/>
      </rPr>
      <t>6</t>
    </r>
    <r>
      <rPr>
        <sz val="10"/>
        <rFont val="Arial"/>
        <family val="0"/>
      </rPr>
      <t>/t Al)</t>
    </r>
  </si>
  <si>
    <r>
      <t>(kg C</t>
    </r>
    <r>
      <rPr>
        <vertAlign val="subscript"/>
        <sz val="10"/>
        <rFont val="Arial"/>
        <family val="0"/>
      </rPr>
      <t>2</t>
    </r>
    <r>
      <rPr>
        <sz val="10"/>
        <rFont val="Arial"/>
        <family val="0"/>
      </rPr>
      <t>F</t>
    </r>
    <r>
      <rPr>
        <vertAlign val="subscript"/>
        <sz val="10"/>
        <rFont val="Arial"/>
        <family val="0"/>
      </rPr>
      <t>6</t>
    </r>
    <r>
      <rPr>
        <sz val="10"/>
        <rFont val="Arial"/>
        <family val="0"/>
      </rPr>
      <t>)</t>
    </r>
  </si>
  <si>
    <r>
      <t>Worksheet 10: Summary of equivalent CO</t>
    </r>
    <r>
      <rPr>
        <b/>
        <u val="single"/>
        <vertAlign val="subscript"/>
        <sz val="10"/>
        <rFont val="Arial"/>
        <family val="2"/>
      </rPr>
      <t>2</t>
    </r>
    <r>
      <rPr>
        <b/>
        <u val="single"/>
        <sz val="10"/>
        <rFont val="Arial"/>
        <family val="2"/>
      </rPr>
      <t xml:space="preserve"> emissions for entire facility</t>
    </r>
  </si>
  <si>
    <r>
      <t xml:space="preserve"> </t>
    </r>
    <r>
      <rPr>
        <b/>
        <sz val="10"/>
        <rFont val="Arial"/>
        <family val="2"/>
      </rPr>
      <t>A</t>
    </r>
    <r>
      <rPr>
        <sz val="10"/>
        <rFont val="Arial"/>
        <family val="2"/>
      </rPr>
      <t xml:space="preserve"> = Total CO</t>
    </r>
    <r>
      <rPr>
        <vertAlign val="subscript"/>
        <sz val="10"/>
        <rFont val="Arial"/>
        <family val="2"/>
      </rPr>
      <t>2</t>
    </r>
    <r>
      <rPr>
        <sz val="10"/>
        <rFont val="Arial"/>
        <family val="2"/>
      </rPr>
      <t xml:space="preserve"> Emissions from all the worksheets filled</t>
    </r>
  </si>
  <si>
    <r>
      <t>(t CO</t>
    </r>
    <r>
      <rPr>
        <b/>
        <vertAlign val="subscript"/>
        <sz val="10"/>
        <rFont val="Arial"/>
        <family val="2"/>
      </rPr>
      <t>2</t>
    </r>
    <r>
      <rPr>
        <b/>
        <sz val="10"/>
        <rFont val="Arial"/>
        <family val="2"/>
      </rPr>
      <t>)</t>
    </r>
  </si>
  <si>
    <r>
      <t>Prebake CO</t>
    </r>
    <r>
      <rPr>
        <vertAlign val="subscript"/>
        <sz val="10"/>
        <rFont val="Arial"/>
        <family val="2"/>
      </rPr>
      <t>2</t>
    </r>
    <r>
      <rPr>
        <sz val="10"/>
        <rFont val="Arial"/>
        <family val="2"/>
      </rPr>
      <t xml:space="preserve"> emissions from electrolysis and oxidation of bake furnace volatiles (Where use rates of anodes are known)</t>
    </r>
  </si>
  <si>
    <r>
      <t>Søderberg Electrolysis CO</t>
    </r>
    <r>
      <rPr>
        <vertAlign val="subscript"/>
        <sz val="10"/>
        <rFont val="Arial"/>
        <family val="2"/>
      </rPr>
      <t>2</t>
    </r>
    <r>
      <rPr>
        <sz val="10"/>
        <rFont val="Arial"/>
        <family val="2"/>
      </rPr>
      <t xml:space="preserve"> emissions (Where use rates of anode materials are known)</t>
    </r>
  </si>
  <si>
    <r>
      <t>Alternative method for CO</t>
    </r>
    <r>
      <rPr>
        <vertAlign val="subscript"/>
        <sz val="10"/>
        <rFont val="Arial"/>
        <family val="2"/>
      </rPr>
      <t>2</t>
    </r>
    <r>
      <rPr>
        <sz val="10"/>
        <rFont val="Arial"/>
        <family val="2"/>
      </rPr>
      <t xml:space="preserve"> emissions from Prebake Anode or Söderberg electrolysis based on consumption of purchased carbon containing materials.</t>
    </r>
  </si>
  <si>
    <r>
      <t>Alternative Tier 1 method for CO</t>
    </r>
    <r>
      <rPr>
        <vertAlign val="subscript"/>
        <sz val="10"/>
        <rFont val="Arial"/>
        <family val="2"/>
      </rPr>
      <t>2</t>
    </r>
    <r>
      <rPr>
        <sz val="10"/>
        <rFont val="Arial"/>
        <family val="2"/>
      </rPr>
      <t xml:space="preserve"> emissions from electrolysis (Using default emissions factors where no process data is available on use rates of carbon containing materials)</t>
    </r>
  </si>
  <si>
    <r>
      <t>CO</t>
    </r>
    <r>
      <rPr>
        <vertAlign val="subscript"/>
        <sz val="10"/>
        <rFont val="Arial"/>
        <family val="2"/>
      </rPr>
      <t>2</t>
    </r>
    <r>
      <rPr>
        <sz val="10"/>
        <rFont val="Arial"/>
        <family val="2"/>
      </rPr>
      <t xml:space="preserve"> emissions from Soda Ash used in Aluminum Production Processes</t>
    </r>
  </si>
  <si>
    <t xml:space="preserve">Total of Column C = </t>
  </si>
  <si>
    <t>Ex: VSS with default factors</t>
  </si>
  <si>
    <t>Ex: CWPB with default factors</t>
  </si>
  <si>
    <t>Total of Column G =</t>
  </si>
  <si>
    <r>
      <t>Worksheet 6: Emission of CO</t>
    </r>
    <r>
      <rPr>
        <b/>
        <u val="single"/>
        <vertAlign val="subscript"/>
        <sz val="11"/>
        <rFont val="Arial"/>
        <family val="2"/>
      </rPr>
      <t>2</t>
    </r>
    <r>
      <rPr>
        <b/>
        <u val="single"/>
        <sz val="11"/>
        <rFont val="Arial"/>
        <family val="2"/>
      </rPr>
      <t xml:space="preserve"> From Soda Ash used in Aluminum Production Processes</t>
    </r>
  </si>
  <si>
    <r>
      <t>Worksheet 7: Lime Production CO</t>
    </r>
    <r>
      <rPr>
        <b/>
        <u val="single"/>
        <vertAlign val="subscript"/>
        <sz val="10"/>
        <rFont val="Arial"/>
        <family val="0"/>
      </rPr>
      <t>2</t>
    </r>
    <r>
      <rPr>
        <b/>
        <u val="single"/>
        <sz val="10"/>
        <rFont val="Arial"/>
        <family val="0"/>
      </rPr>
      <t xml:space="preserve"> Emissions</t>
    </r>
  </si>
  <si>
    <t>(decimal fraction)</t>
  </si>
  <si>
    <t xml:space="preserve">Total of Column G = </t>
  </si>
  <si>
    <t xml:space="preserve">Total of Column D = </t>
  </si>
  <si>
    <r>
      <t>Total CO</t>
    </r>
    <r>
      <rPr>
        <b/>
        <vertAlign val="subscript"/>
        <sz val="10"/>
        <rFont val="Arial"/>
        <family val="2"/>
      </rPr>
      <t>2</t>
    </r>
    <r>
      <rPr>
        <b/>
        <sz val="10"/>
        <rFont val="Arial"/>
        <family val="2"/>
      </rPr>
      <t xml:space="preserve"> Emissions from Aluminium Production = </t>
    </r>
  </si>
  <si>
    <t>Weight of loaded green anodes</t>
  </si>
  <si>
    <t>Total of Column H =</t>
  </si>
  <si>
    <t>Total carbon by-products or waste</t>
  </si>
  <si>
    <t>Ex. With default emission factor</t>
  </si>
  <si>
    <t>D = B x C</t>
  </si>
  <si>
    <r>
      <t xml:space="preserve"> Default emission factor (</t>
    </r>
    <r>
      <rPr>
        <b/>
        <sz val="10"/>
        <rFont val="Arial"/>
        <family val="2"/>
      </rPr>
      <t>C2</t>
    </r>
    <r>
      <rPr>
        <sz val="10"/>
        <rFont val="Arial"/>
        <family val="2"/>
      </rPr>
      <t xml:space="preserve">) </t>
    </r>
  </si>
  <si>
    <r>
      <t>Custom emission factor (</t>
    </r>
    <r>
      <rPr>
        <b/>
        <sz val="10"/>
        <rFont val="Arial"/>
        <family val="2"/>
      </rPr>
      <t>C1</t>
    </r>
    <r>
      <rPr>
        <sz val="10"/>
        <rFont val="Arial"/>
        <family val="2"/>
      </rPr>
      <t xml:space="preserve">) </t>
    </r>
  </si>
  <si>
    <t>Type of process (Prebake or Søderberg)</t>
  </si>
  <si>
    <t>AEM
(min per cell ler day)</t>
  </si>
  <si>
    <t>AED
(min per AE)</t>
  </si>
  <si>
    <t>B2 = B/B1</t>
  </si>
  <si>
    <t xml:space="preserve">D = (A2 x B2 x C) / B3  </t>
  </si>
  <si>
    <t>Ex: CWPB with Industry Typical Values</t>
  </si>
  <si>
    <t>Potline 1 Period 5</t>
  </si>
  <si>
    <t>Potline 3 Period 5</t>
  </si>
  <si>
    <r>
      <t>Green anode weight
(</t>
    </r>
    <r>
      <rPr>
        <b/>
        <sz val="10"/>
        <rFont val="Arial"/>
        <family val="2"/>
      </rPr>
      <t>A1</t>
    </r>
    <r>
      <rPr>
        <sz val="10"/>
        <rFont val="Arial"/>
        <family val="2"/>
      </rPr>
      <t>)</t>
    </r>
  </si>
  <si>
    <r>
      <t>Baked anode weight
(</t>
    </r>
    <r>
      <rPr>
        <b/>
        <sz val="10"/>
        <rFont val="Arial"/>
        <family val="2"/>
      </rPr>
      <t>A2</t>
    </r>
    <r>
      <rPr>
        <sz val="10"/>
        <rFont val="Arial"/>
        <family val="0"/>
      </rPr>
      <t>)</t>
    </r>
  </si>
  <si>
    <r>
      <t>Anode baking weightloss factor used
(</t>
    </r>
    <r>
      <rPr>
        <b/>
        <sz val="10"/>
        <rFont val="Arial"/>
        <family val="2"/>
      </rPr>
      <t>A1 / A2</t>
    </r>
    <r>
      <rPr>
        <sz val="10"/>
        <rFont val="Arial"/>
        <family val="0"/>
      </rPr>
      <t>)</t>
    </r>
  </si>
  <si>
    <r>
      <t>(kg CF</t>
    </r>
    <r>
      <rPr>
        <vertAlign val="subscript"/>
        <sz val="10"/>
        <rFont val="Arial"/>
        <family val="0"/>
      </rPr>
      <t>4</t>
    </r>
    <r>
      <rPr>
        <sz val="10"/>
        <rFont val="Arial"/>
        <family val="0"/>
      </rPr>
      <t>/t Al)</t>
    </r>
  </si>
  <si>
    <t>]</t>
  </si>
  <si>
    <t>The current revised 2007 version is the result of update and revision by Michel Labarre and Jerry Marks, International Aluminium Institute</t>
  </si>
  <si>
    <t>Lime properties</t>
  </si>
  <si>
    <t>Correction for hydrated lime</t>
  </si>
  <si>
    <t>Lime type</t>
  </si>
  <si>
    <t>Stoichiometric ratio (fraction)</t>
  </si>
  <si>
    <t>CO2 emissions (tonnes)</t>
  </si>
  <si>
    <t>Example using default values</t>
  </si>
  <si>
    <t>High calcium lime</t>
  </si>
  <si>
    <t>Total:</t>
  </si>
  <si>
    <t>Period</t>
  </si>
  <si>
    <t>Lime type (A)</t>
  </si>
  <si>
    <t>Amount produced (tonnes) (B)</t>
  </si>
  <si>
    <r>
      <t>CaO / CaO</t>
    </r>
    <r>
      <rPr>
        <sz val="10"/>
        <rFont val="Times New Roman"/>
        <family val="1"/>
      </rPr>
      <t>∙</t>
    </r>
    <r>
      <rPr>
        <sz val="10"/>
        <rFont val="Arial"/>
        <family val="0"/>
      </rPr>
      <t xml:space="preserve">MgO content (fraction) (C) </t>
    </r>
  </si>
  <si>
    <t>Stoichiometric ratio (fraction) (D)</t>
  </si>
  <si>
    <t>Proportion of hydrated lime produced (fraction) (E)</t>
  </si>
  <si>
    <t>Water content of hydrated lime (fraction) (F)</t>
  </si>
  <si>
    <t>Correction for Lime Kiln Dust (LKD) (G)</t>
  </si>
  <si>
    <t>Default Values*</t>
  </si>
  <si>
    <t>Proportion of hydrated lime: 0.1</t>
  </si>
  <si>
    <t>Water content of hydrated lime: 0.28</t>
  </si>
  <si>
    <t>Lime Kiln Dust correction factor: 1.02</t>
  </si>
  <si>
    <r>
      <t>The default values for the stoichiometric ratio and the CaO/CaO</t>
    </r>
    <r>
      <rPr>
        <sz val="10"/>
        <rFont val="Times New Roman"/>
        <family val="1"/>
      </rPr>
      <t>∙</t>
    </r>
    <r>
      <rPr>
        <sz val="10"/>
        <rFont val="Arial"/>
        <family val="0"/>
      </rPr>
      <t>MgO content are lime-type specific and are as follows:</t>
    </r>
  </si>
  <si>
    <t>Range of CaO content (%)</t>
  </si>
  <si>
    <t>Range of MgO content (%)</t>
  </si>
  <si>
    <r>
      <t>Default Value for CaO / Cao</t>
    </r>
    <r>
      <rPr>
        <sz val="10"/>
        <rFont val="Times New Roman"/>
        <family val="1"/>
      </rPr>
      <t>·</t>
    </r>
    <r>
      <rPr>
        <sz val="10"/>
        <rFont val="Arial"/>
        <family val="0"/>
      </rPr>
      <t xml:space="preserve">MgO content (fraction) </t>
    </r>
  </si>
  <si>
    <t>High-calcium lime</t>
  </si>
  <si>
    <t>93-98</t>
  </si>
  <si>
    <t>0.3-2.5</t>
  </si>
  <si>
    <t>Dolomitic lime</t>
  </si>
  <si>
    <t>55-57</t>
  </si>
  <si>
    <t>38-41</t>
  </si>
  <si>
    <t>0.95 (developed countries)</t>
  </si>
  <si>
    <t>0.85 (developing countries)</t>
  </si>
  <si>
    <t>Hydraulic lime</t>
  </si>
  <si>
    <t>65-92</t>
  </si>
  <si>
    <t>NA</t>
  </si>
  <si>
    <t>*, Source: IPCC 2006. Volume 3, Chapter 2.</t>
  </si>
  <si>
    <t>Fraction calcination achieved for soda ash</t>
  </si>
  <si>
    <t xml:space="preserve">Minor revisions to soda ash and lime methods in the 2007 version were introduced by Dr. Stephen Russell at the World Resources Institute.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</si>
</sst>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kr&quot;\ #,##0;&quot;kr&quot;\ \-#,##0"/>
    <numFmt numFmtId="189" formatCode="&quot;kr&quot;\ #,##0;[Red]&quot;kr&quot;\ \-#,##0"/>
    <numFmt numFmtId="190" formatCode="&quot;kr&quot;\ #,##0.00;&quot;kr&quot;\ \-#,##0.00"/>
    <numFmt numFmtId="191" formatCode="&quot;kr&quot;\ #,##0.00;[Red]&quot;kr&quot;\ \-#,##0.00"/>
    <numFmt numFmtId="192" formatCode="_ &quot;kr&quot;\ * #,##0_ ;_ &quot;kr&quot;\ * \-#,##0_ ;_ &quot;kr&quot;\ * &quot;-&quot;_ ;_ @_ "/>
    <numFmt numFmtId="193" formatCode="_ * #,##0_ ;_ * \-#,##0_ ;_ * &quot;-&quot;_ ;_ @_ "/>
    <numFmt numFmtId="194" formatCode="_ &quot;kr&quot;\ * #,##0.00_ ;_ &quot;kr&quot;\ * \-#,##0.00_ ;_ &quot;kr&quot;\ * &quot;-&quot;??_ ;_ @_ "/>
    <numFmt numFmtId="195" formatCode="_ * #,##0.00_ ;_ * \-#,##0.00_ ;_ * &quot;-&quot;??_ ;_ @_ "/>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0.0"/>
    <numFmt numFmtId="203" formatCode="#,##0.0"/>
    <numFmt numFmtId="204" formatCode="0.000"/>
    <numFmt numFmtId="205" formatCode="0.0000"/>
    <numFmt numFmtId="206" formatCode="0.000000"/>
    <numFmt numFmtId="207" formatCode="0.00000"/>
    <numFmt numFmtId="208" formatCode="&quot;Yes&quot;;&quot;Yes&quot;;&quot;No&quot;"/>
    <numFmt numFmtId="209" formatCode="&quot;True&quot;;&quot;True&quot;;&quot;False&quot;"/>
    <numFmt numFmtId="210" formatCode="&quot;On&quot;;&quot;On&quot;;&quot;Off&quot;"/>
    <numFmt numFmtId="211" formatCode=";;;"/>
    <numFmt numFmtId="212" formatCode="[$-809]dd\ mmmm\ yyyy"/>
    <numFmt numFmtId="213" formatCode="0.000%"/>
    <numFmt numFmtId="214" formatCode="0.0%"/>
    <numFmt numFmtId="215" formatCode="[$€-2]\ #,##0.00_);[Red]\([$€-2]\ #,##0.00\)"/>
    <numFmt numFmtId="216" formatCode="#,##0.00_ ;\-#,##0.00\ "/>
  </numFmts>
  <fonts count="38">
    <font>
      <sz val="10"/>
      <name val="Arial"/>
      <family val="0"/>
    </font>
    <font>
      <b/>
      <sz val="10"/>
      <name val="Arial"/>
      <family val="2"/>
    </font>
    <font>
      <vertAlign val="subscript"/>
      <sz val="10"/>
      <name val="Arial"/>
      <family val="2"/>
    </font>
    <font>
      <sz val="8"/>
      <name val="Arial"/>
      <family val="2"/>
    </font>
    <font>
      <b/>
      <sz val="12"/>
      <name val="Arial"/>
      <family val="2"/>
    </font>
    <font>
      <sz val="12"/>
      <name val="Arial"/>
      <family val="2"/>
    </font>
    <font>
      <b/>
      <u val="single"/>
      <sz val="10"/>
      <name val="Arial"/>
      <family val="2"/>
    </font>
    <font>
      <sz val="10"/>
      <color indexed="47"/>
      <name val="Arial"/>
      <family val="2"/>
    </font>
    <font>
      <b/>
      <sz val="14"/>
      <name val="Arial"/>
      <family val="2"/>
    </font>
    <font>
      <u val="single"/>
      <sz val="10"/>
      <name val="Arial"/>
      <family val="2"/>
    </font>
    <font>
      <b/>
      <sz val="11"/>
      <name val="Arial"/>
      <family val="2"/>
    </font>
    <font>
      <sz val="11"/>
      <name val="Arial"/>
      <family val="2"/>
    </font>
    <font>
      <b/>
      <u val="single"/>
      <sz val="11"/>
      <name val="Arial"/>
      <family val="2"/>
    </font>
    <font>
      <b/>
      <sz val="8"/>
      <name val="Arial"/>
      <family val="2"/>
    </font>
    <font>
      <vertAlign val="subscript"/>
      <sz val="8"/>
      <name val="Arial"/>
      <family val="2"/>
    </font>
    <font>
      <sz val="8"/>
      <color indexed="47"/>
      <name val="Arial"/>
      <family val="2"/>
    </font>
    <font>
      <i/>
      <sz val="10"/>
      <name val="Arial"/>
      <family val="2"/>
    </font>
    <font>
      <sz val="14"/>
      <name val="Arial"/>
      <family val="2"/>
    </font>
    <font>
      <sz val="8"/>
      <name val="Tahoma"/>
      <family val="0"/>
    </font>
    <font>
      <b/>
      <sz val="8"/>
      <name val="Tahoma"/>
      <family val="0"/>
    </font>
    <font>
      <i/>
      <sz val="14"/>
      <name val="Arial"/>
      <family val="2"/>
    </font>
    <font>
      <b/>
      <u val="single"/>
      <vertAlign val="subscript"/>
      <sz val="11"/>
      <name val="Arial"/>
      <family val="2"/>
    </font>
    <font>
      <b/>
      <vertAlign val="subscript"/>
      <sz val="10"/>
      <name val="Arial"/>
      <family val="2"/>
    </font>
    <font>
      <b/>
      <sz val="10"/>
      <color indexed="8"/>
      <name val="Arial"/>
      <family val="2"/>
    </font>
    <font>
      <b/>
      <vertAlign val="subscript"/>
      <sz val="10"/>
      <color indexed="8"/>
      <name val="Arial"/>
      <family val="2"/>
    </font>
    <font>
      <b/>
      <vertAlign val="subscript"/>
      <sz val="12"/>
      <name val="Arial"/>
      <family val="2"/>
    </font>
    <font>
      <sz val="10"/>
      <color indexed="10"/>
      <name val="Arial"/>
      <family val="2"/>
    </font>
    <font>
      <b/>
      <sz val="10"/>
      <color indexed="10"/>
      <name val="Arial"/>
      <family val="2"/>
    </font>
    <font>
      <u val="single"/>
      <sz val="10"/>
      <color indexed="12"/>
      <name val="Arial"/>
      <family val="0"/>
    </font>
    <font>
      <u val="single"/>
      <sz val="10"/>
      <color indexed="36"/>
      <name val="Arial"/>
      <family val="0"/>
    </font>
    <font>
      <sz val="10"/>
      <color indexed="8"/>
      <name val="Arial"/>
      <family val="0"/>
    </font>
    <font>
      <b/>
      <u val="single"/>
      <vertAlign val="subscript"/>
      <sz val="10"/>
      <name val="Arial"/>
      <family val="0"/>
    </font>
    <font>
      <i/>
      <vertAlign val="subscript"/>
      <sz val="10"/>
      <name val="Arial"/>
      <family val="2"/>
    </font>
    <font>
      <b/>
      <i/>
      <sz val="8"/>
      <name val="Tahoma"/>
      <family val="2"/>
    </font>
    <font>
      <sz val="10"/>
      <name val="Times New Roman"/>
      <family val="1"/>
    </font>
    <font>
      <sz val="8"/>
      <name val="Times New Roman"/>
      <family val="1"/>
    </font>
    <font>
      <sz val="12"/>
      <color indexed="8"/>
      <name val="Times New Roman"/>
      <family val="0"/>
    </font>
    <font>
      <i/>
      <sz val="12"/>
      <color indexed="8"/>
      <name val="Times New Roman"/>
      <family val="0"/>
    </font>
  </fonts>
  <fills count="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129">
    <border>
      <left/>
      <right/>
      <top/>
      <bottom/>
      <diagonal/>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medium"/>
      <top>
        <color indexed="63"/>
      </top>
      <bottom>
        <color indexed="63"/>
      </bottom>
    </border>
    <border>
      <left>
        <color indexed="63"/>
      </left>
      <right style="double"/>
      <top>
        <color indexed="63"/>
      </top>
      <bottom>
        <color indexed="63"/>
      </bottom>
    </border>
    <border>
      <left style="medium"/>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style="thin"/>
      <right style="medium"/>
      <top style="thin"/>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medium"/>
      <right style="thin"/>
      <top style="medium"/>
      <bottom style="thin"/>
    </border>
    <border>
      <left style="thin"/>
      <right style="medium"/>
      <top style="thin"/>
      <bottom style="medium"/>
    </border>
    <border>
      <left style="medium"/>
      <right style="medium"/>
      <top style="medium"/>
      <bottom style="medium"/>
    </border>
    <border>
      <left style="medium">
        <color indexed="17"/>
      </left>
      <right>
        <color indexed="63"/>
      </right>
      <top>
        <color indexed="63"/>
      </top>
      <bottom>
        <color indexed="63"/>
      </bottom>
    </border>
    <border>
      <left>
        <color indexed="63"/>
      </left>
      <right style="medium">
        <color indexed="17"/>
      </right>
      <top>
        <color indexed="63"/>
      </top>
      <bottom>
        <color indexed="63"/>
      </bottom>
    </border>
    <border>
      <left style="medium"/>
      <right style="thin"/>
      <top style="thin"/>
      <bottom style="medium"/>
    </border>
    <border>
      <left style="medium">
        <color indexed="17"/>
      </left>
      <right style="thin">
        <color indexed="17"/>
      </right>
      <top style="medium">
        <color indexed="17"/>
      </top>
      <bottom style="medium">
        <color indexed="17"/>
      </bottom>
    </border>
    <border>
      <left style="thin">
        <color indexed="17"/>
      </left>
      <right style="thin">
        <color indexed="17"/>
      </right>
      <top style="medium">
        <color indexed="17"/>
      </top>
      <bottom style="medium">
        <color indexed="17"/>
      </bottom>
    </border>
    <border>
      <left style="thin">
        <color indexed="17"/>
      </left>
      <right style="medium">
        <color indexed="17"/>
      </right>
      <top style="medium">
        <color indexed="17"/>
      </top>
      <bottom style="medium">
        <color indexed="17"/>
      </bottom>
    </border>
    <border>
      <left style="medium">
        <color indexed="17"/>
      </left>
      <right style="thin">
        <color indexed="17"/>
      </right>
      <top>
        <color indexed="63"/>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thin">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style="thin"/>
      <right style="thin"/>
      <top style="medium"/>
      <bottom style="thin"/>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color indexed="63"/>
      </top>
      <bottom style="medium"/>
    </border>
    <border>
      <left>
        <color indexed="63"/>
      </left>
      <right>
        <color indexed="63"/>
      </right>
      <top style="medium"/>
      <bottom style="double"/>
    </border>
    <border>
      <left style="medium"/>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style="medium"/>
      <right>
        <color indexed="63"/>
      </right>
      <top style="thin"/>
      <bottom style="thin"/>
    </border>
    <border>
      <left style="thin"/>
      <right style="double"/>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color indexed="63"/>
      </top>
      <bottom style="thin"/>
    </border>
    <border>
      <left style="thin"/>
      <right style="medium"/>
      <top style="medium"/>
      <bottom style="medium"/>
    </border>
    <border>
      <left style="thin"/>
      <right>
        <color indexed="63"/>
      </right>
      <top style="thin"/>
      <bottom style="medium"/>
    </border>
    <border>
      <left style="double"/>
      <right style="medium"/>
      <top>
        <color indexed="63"/>
      </top>
      <bottom>
        <color indexed="63"/>
      </bottom>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medium"/>
      <top style="medium"/>
      <bottom style="thin"/>
    </border>
    <border>
      <left style="thin">
        <color indexed="9"/>
      </left>
      <right style="medium"/>
      <top style="thin">
        <color indexed="9"/>
      </top>
      <bottom style="thin">
        <color indexed="9"/>
      </bottom>
    </border>
    <border>
      <left>
        <color indexed="63"/>
      </left>
      <right style="thin"/>
      <top>
        <color indexed="63"/>
      </top>
      <bottom style="thin">
        <color indexed="22"/>
      </bottom>
    </border>
    <border>
      <left style="thin"/>
      <right style="medium"/>
      <top style="thin"/>
      <bottom style="thin">
        <color indexed="22"/>
      </bottom>
    </border>
    <border>
      <left style="medium"/>
      <right style="thin"/>
      <top style="thin">
        <color indexed="22"/>
      </top>
      <bottom style="thin">
        <color indexed="22"/>
      </bottom>
    </border>
    <border>
      <left>
        <color indexed="63"/>
      </left>
      <right style="medium"/>
      <top style="thin">
        <color indexed="22"/>
      </top>
      <bottom style="thin">
        <color indexed="22"/>
      </bottom>
    </border>
    <border>
      <left>
        <color indexed="63"/>
      </left>
      <right style="thin"/>
      <top style="thin">
        <color indexed="22"/>
      </top>
      <bottom style="thin">
        <color indexed="22"/>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style="medium"/>
      <top style="thin">
        <color indexed="9"/>
      </top>
      <bottom style="thin">
        <color indexed="9"/>
      </bottom>
    </border>
    <border>
      <left style="thin"/>
      <right style="medium"/>
      <top>
        <color indexed="63"/>
      </top>
      <bottom style="thin">
        <color indexed="22"/>
      </bottom>
    </border>
    <border>
      <left style="thin"/>
      <right style="medium"/>
      <top style="thin">
        <color indexed="22"/>
      </top>
      <bottom style="thin">
        <color indexed="22"/>
      </bottom>
    </border>
    <border>
      <left>
        <color indexed="63"/>
      </left>
      <right style="thin"/>
      <top style="medium"/>
      <bottom style="medium"/>
    </border>
    <border>
      <left>
        <color indexed="63"/>
      </left>
      <right style="medium"/>
      <top style="medium"/>
      <bottom style="medium"/>
    </border>
    <border>
      <left style="thin">
        <color indexed="47"/>
      </left>
      <right style="thin">
        <color indexed="47"/>
      </right>
      <top style="thin">
        <color indexed="47"/>
      </top>
      <bottom style="thin">
        <color indexed="47"/>
      </bottom>
    </border>
    <border>
      <left style="thin">
        <color indexed="47"/>
      </left>
      <right>
        <color indexed="63"/>
      </right>
      <top style="thin">
        <color indexed="47"/>
      </top>
      <bottom style="thin">
        <color indexed="47"/>
      </bottom>
    </border>
    <border>
      <left style="thin">
        <color indexed="47"/>
      </left>
      <right style="thin">
        <color indexed="47"/>
      </right>
      <top>
        <color indexed="63"/>
      </top>
      <bottom style="thin">
        <color indexed="47"/>
      </bottom>
    </border>
    <border>
      <left style="thin">
        <color indexed="47"/>
      </left>
      <right style="medium"/>
      <top style="thin">
        <color indexed="47"/>
      </top>
      <bottom style="thin">
        <color indexed="47"/>
      </bottom>
    </border>
    <border>
      <left style="medium"/>
      <right style="medium"/>
      <top>
        <color indexed="63"/>
      </top>
      <bottom style="thin">
        <color indexed="22"/>
      </bottom>
    </border>
    <border>
      <left style="medium"/>
      <right style="medium"/>
      <top style="thin">
        <color indexed="22"/>
      </top>
      <bottom style="thin">
        <color indexed="22"/>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medium"/>
      <right style="thin">
        <color indexed="9"/>
      </right>
      <top>
        <color indexed="63"/>
      </top>
      <bottom style="thin">
        <color indexed="9"/>
      </bottom>
    </border>
    <border>
      <left style="thin">
        <color indexed="9"/>
      </left>
      <right style="medium"/>
      <top>
        <color indexed="63"/>
      </top>
      <bottom style="thin">
        <color indexed="9"/>
      </bottom>
    </border>
    <border>
      <left style="medium"/>
      <right>
        <color indexed="63"/>
      </right>
      <top style="thin">
        <color indexed="9"/>
      </top>
      <bottom style="thin">
        <color indexed="9"/>
      </bottom>
    </border>
    <border>
      <left style="medium"/>
      <right style="thin"/>
      <top style="medium"/>
      <bottom style="medium"/>
    </border>
    <border>
      <left style="thin"/>
      <right style="thin"/>
      <top style="medium"/>
      <bottom style="medium"/>
    </border>
    <border>
      <left style="medium"/>
      <right style="medium"/>
      <top style="medium"/>
      <bottom style="thin">
        <color indexed="22"/>
      </bottom>
    </border>
    <border>
      <left style="medium"/>
      <right style="thin"/>
      <top style="medium"/>
      <bottom style="thin">
        <color indexed="22"/>
      </bottom>
    </border>
    <border>
      <left style="thin"/>
      <right style="thin"/>
      <top style="medium"/>
      <bottom style="thin">
        <color indexed="22"/>
      </bottom>
    </border>
    <border>
      <left>
        <color indexed="63"/>
      </left>
      <right style="medium"/>
      <top style="medium"/>
      <bottom style="thin">
        <color indexed="22"/>
      </bottom>
    </border>
    <border>
      <left style="thin"/>
      <right style="thin"/>
      <top style="thin">
        <color indexed="22"/>
      </top>
      <bottom style="thin">
        <color indexed="22"/>
      </bottom>
    </border>
    <border>
      <left style="medium"/>
      <right style="medium"/>
      <top style="thin">
        <color indexed="22"/>
      </top>
      <bottom style="medium"/>
    </border>
    <border>
      <left style="medium"/>
      <right style="thin"/>
      <top style="thin">
        <color indexed="22"/>
      </top>
      <bottom style="medium"/>
    </border>
    <border>
      <left style="thin"/>
      <right style="thin"/>
      <top style="thin">
        <color indexed="22"/>
      </top>
      <bottom style="medium"/>
    </border>
    <border>
      <left>
        <color indexed="63"/>
      </left>
      <right style="medium"/>
      <top style="thin">
        <color indexed="22"/>
      </top>
      <bottom style="mediu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double"/>
      <right style="thin">
        <color indexed="47"/>
      </right>
      <top style="double"/>
      <bottom style="thin">
        <color indexed="47"/>
      </bottom>
    </border>
    <border>
      <left style="thin">
        <color indexed="47"/>
      </left>
      <right style="thin">
        <color indexed="47"/>
      </right>
      <top style="double"/>
      <bottom style="thin">
        <color indexed="47"/>
      </bottom>
    </border>
    <border>
      <left style="thin">
        <color indexed="47"/>
      </left>
      <right style="double"/>
      <top style="double"/>
      <bottom style="thin">
        <color indexed="47"/>
      </bottom>
    </border>
    <border>
      <left style="double"/>
      <right style="thin">
        <color indexed="47"/>
      </right>
      <top style="thin">
        <color indexed="47"/>
      </top>
      <bottom style="thin">
        <color indexed="47"/>
      </bottom>
    </border>
    <border>
      <left style="thin">
        <color indexed="47"/>
      </left>
      <right style="double"/>
      <top style="thin">
        <color indexed="47"/>
      </top>
      <bottom style="thin">
        <color indexed="47"/>
      </bottom>
    </border>
    <border>
      <left style="double"/>
      <right style="thin">
        <color indexed="47"/>
      </right>
      <top style="thin">
        <color indexed="47"/>
      </top>
      <bottom style="double"/>
    </border>
    <border>
      <left style="thin">
        <color indexed="47"/>
      </left>
      <right style="thin">
        <color indexed="47"/>
      </right>
      <top style="thin">
        <color indexed="47"/>
      </top>
      <bottom style="double"/>
    </border>
    <border>
      <left style="thin">
        <color indexed="47"/>
      </left>
      <right style="double"/>
      <top style="thin">
        <color indexed="47"/>
      </top>
      <bottom style="double"/>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color indexed="9"/>
      </right>
      <top style="medium"/>
      <bottom style="medium"/>
    </border>
    <border>
      <left style="thin">
        <color indexed="9"/>
      </left>
      <right style="thin">
        <color indexed="9"/>
      </right>
      <top style="medium"/>
      <bottom style="medium"/>
    </border>
    <border>
      <left style="thin">
        <color indexed="9"/>
      </left>
      <right style="medium"/>
      <top style="medium"/>
      <bottom style="medium"/>
    </border>
    <border>
      <left style="medium"/>
      <right style="thin">
        <color indexed="9"/>
      </right>
      <top style="medium"/>
      <bottom style="medium"/>
    </border>
    <border>
      <left>
        <color indexed="63"/>
      </left>
      <right style="thin"/>
      <top>
        <color indexed="63"/>
      </top>
      <bottom>
        <color indexed="63"/>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54">
    <xf numFmtId="0" fontId="0" fillId="0" borderId="0" xfId="0" applyAlignment="1">
      <alignment/>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7" fillId="2" borderId="1" xfId="0" applyFont="1" applyFill="1" applyBorder="1" applyAlignment="1">
      <alignment/>
    </xf>
    <xf numFmtId="0" fontId="0" fillId="0" borderId="0" xfId="0" applyFont="1" applyFill="1" applyBorder="1" applyAlignment="1">
      <alignment horizontal="lef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3" fillId="3" borderId="5" xfId="0" applyFont="1" applyFill="1" applyBorder="1" applyAlignment="1">
      <alignment/>
    </xf>
    <xf numFmtId="0" fontId="3" fillId="3" borderId="6" xfId="0" applyFont="1" applyFill="1" applyBorder="1" applyAlignment="1">
      <alignment/>
    </xf>
    <xf numFmtId="4" fontId="3" fillId="3" borderId="7" xfId="0" applyNumberFormat="1" applyFont="1" applyFill="1" applyBorder="1" applyAlignment="1">
      <alignment horizontal="center" vertical="top"/>
    </xf>
    <xf numFmtId="0" fontId="3" fillId="3" borderId="8" xfId="0" applyFont="1" applyFill="1" applyBorder="1" applyAlignment="1">
      <alignment/>
    </xf>
    <xf numFmtId="4" fontId="3" fillId="3" borderId="9" xfId="0" applyNumberFormat="1" applyFont="1" applyFill="1" applyBorder="1" applyAlignment="1">
      <alignment horizontal="center" vertical="top"/>
    </xf>
    <xf numFmtId="1" fontId="3" fillId="3" borderId="1" xfId="0" applyNumberFormat="1" applyFont="1" applyFill="1" applyBorder="1" applyAlignment="1">
      <alignment horizontal="center" vertical="top"/>
    </xf>
    <xf numFmtId="4" fontId="3" fillId="4" borderId="9" xfId="0" applyNumberFormat="1" applyFont="1" applyFill="1" applyBorder="1" applyAlignment="1">
      <alignment horizontal="center" vertical="top"/>
    </xf>
    <xf numFmtId="2" fontId="3" fillId="4" borderId="1" xfId="0" applyNumberFormat="1" applyFont="1" applyFill="1" applyBorder="1" applyAlignment="1">
      <alignment horizontal="center" vertical="top"/>
    </xf>
    <xf numFmtId="0" fontId="3" fillId="0" borderId="0" xfId="0" applyFont="1" applyAlignment="1">
      <alignment/>
    </xf>
    <xf numFmtId="0" fontId="3" fillId="3" borderId="10" xfId="0" applyFont="1" applyFill="1" applyBorder="1" applyAlignment="1">
      <alignment/>
    </xf>
    <xf numFmtId="0" fontId="3" fillId="3" borderId="11" xfId="0" applyFont="1" applyFill="1" applyBorder="1" applyAlignment="1">
      <alignment/>
    </xf>
    <xf numFmtId="1" fontId="3" fillId="3" borderId="12" xfId="0" applyNumberFormat="1" applyFont="1" applyFill="1" applyBorder="1" applyAlignment="1">
      <alignment horizontal="center" vertical="top"/>
    </xf>
    <xf numFmtId="0" fontId="15" fillId="2" borderId="1" xfId="0" applyFont="1" applyFill="1" applyBorder="1" applyAlignment="1">
      <alignment/>
    </xf>
    <xf numFmtId="4" fontId="13" fillId="0" borderId="13" xfId="0" applyNumberFormat="1" applyFont="1" applyFill="1" applyBorder="1" applyAlignment="1">
      <alignment horizontal="center" vertical="top"/>
    </xf>
    <xf numFmtId="4" fontId="13" fillId="0" borderId="14" xfId="0" applyNumberFormat="1" applyFont="1" applyFill="1" applyBorder="1" applyAlignment="1">
      <alignment horizontal="center" vertical="top"/>
    </xf>
    <xf numFmtId="4" fontId="3" fillId="0" borderId="15" xfId="0" applyNumberFormat="1" applyFont="1" applyFill="1" applyBorder="1" applyAlignment="1">
      <alignment horizontal="center" vertical="center" wrapText="1"/>
    </xf>
    <xf numFmtId="0" fontId="0" fillId="3" borderId="10" xfId="0" applyFill="1" applyBorder="1" applyAlignment="1">
      <alignment/>
    </xf>
    <xf numFmtId="0" fontId="0" fillId="3" borderId="6" xfId="0" applyFill="1" applyBorder="1" applyAlignment="1">
      <alignment/>
    </xf>
    <xf numFmtId="0" fontId="0" fillId="3" borderId="11" xfId="0" applyFill="1" applyBorder="1" applyAlignment="1">
      <alignment/>
    </xf>
    <xf numFmtId="0" fontId="0" fillId="3" borderId="8" xfId="0" applyFill="1" applyBorder="1" applyAlignment="1">
      <alignment/>
    </xf>
    <xf numFmtId="1" fontId="3" fillId="2" borderId="12" xfId="0" applyNumberFormat="1" applyFont="1" applyFill="1" applyBorder="1" applyAlignment="1">
      <alignment horizontal="center" vertical="top"/>
    </xf>
    <xf numFmtId="202" fontId="3" fillId="5" borderId="1" xfId="0" applyNumberFormat="1" applyFont="1" applyFill="1" applyBorder="1" applyAlignment="1">
      <alignment horizontal="center" vertical="top"/>
    </xf>
    <xf numFmtId="0" fontId="3" fillId="6" borderId="16" xfId="0" applyFont="1" applyFill="1" applyBorder="1" applyAlignment="1">
      <alignment/>
    </xf>
    <xf numFmtId="4" fontId="3" fillId="0" borderId="17" xfId="0" applyNumberFormat="1" applyFont="1" applyFill="1" applyBorder="1" applyAlignment="1">
      <alignment horizontal="center" vertical="top"/>
    </xf>
    <xf numFmtId="0" fontId="3" fillId="3" borderId="11" xfId="0" applyFont="1" applyFill="1" applyBorder="1" applyAlignment="1">
      <alignment vertical="center"/>
    </xf>
    <xf numFmtId="4" fontId="3" fillId="3" borderId="7" xfId="0" applyNumberFormat="1" applyFont="1" applyFill="1" applyBorder="1" applyAlignment="1">
      <alignment horizontal="center" vertical="center"/>
    </xf>
    <xf numFmtId="4" fontId="3" fillId="0" borderId="18" xfId="0" applyNumberFormat="1" applyFont="1" applyFill="1" applyBorder="1" applyAlignment="1">
      <alignment horizontal="center" vertical="center" wrapText="1"/>
    </xf>
    <xf numFmtId="0" fontId="3" fillId="3" borderId="8" xfId="0" applyFont="1" applyFill="1" applyBorder="1" applyAlignment="1">
      <alignment vertical="center"/>
    </xf>
    <xf numFmtId="4" fontId="3" fillId="0" borderId="1" xfId="0" applyNumberFormat="1" applyFont="1" applyFill="1" applyBorder="1" applyAlignment="1">
      <alignment horizontal="center" vertical="top"/>
    </xf>
    <xf numFmtId="4" fontId="3" fillId="0" borderId="19" xfId="0" applyNumberFormat="1" applyFont="1" applyFill="1" applyBorder="1" applyAlignment="1">
      <alignment horizontal="center" vertical="top"/>
    </xf>
    <xf numFmtId="0" fontId="0" fillId="7" borderId="0" xfId="0" applyFill="1" applyAlignment="1">
      <alignment/>
    </xf>
    <xf numFmtId="0" fontId="17" fillId="7" borderId="0" xfId="0" applyFont="1" applyFill="1" applyAlignment="1">
      <alignment/>
    </xf>
    <xf numFmtId="0" fontId="1" fillId="7" borderId="0" xfId="0" applyFont="1" applyFill="1" applyAlignment="1">
      <alignment vertical="center"/>
    </xf>
    <xf numFmtId="4" fontId="0" fillId="7" borderId="14" xfId="0" applyNumberFormat="1" applyFont="1" applyFill="1" applyBorder="1" applyAlignment="1">
      <alignment horizontal="left" vertical="center" wrapText="1"/>
    </xf>
    <xf numFmtId="0" fontId="0" fillId="7" borderId="0" xfId="0" applyFont="1" applyFill="1" applyAlignment="1">
      <alignment vertical="center"/>
    </xf>
    <xf numFmtId="0" fontId="0" fillId="7" borderId="0" xfId="0" applyFill="1" applyAlignment="1">
      <alignment vertical="center"/>
    </xf>
    <xf numFmtId="4" fontId="0" fillId="7" borderId="12" xfId="0" applyNumberFormat="1" applyFont="1" applyFill="1" applyBorder="1" applyAlignment="1">
      <alignment horizontal="left" vertical="center" wrapText="1"/>
    </xf>
    <xf numFmtId="0" fontId="0" fillId="7" borderId="20" xfId="0" applyFont="1" applyFill="1" applyBorder="1" applyAlignment="1">
      <alignment vertical="center"/>
    </xf>
    <xf numFmtId="0" fontId="20" fillId="7" borderId="0" xfId="0" applyFont="1" applyFill="1" applyAlignment="1">
      <alignment/>
    </xf>
    <xf numFmtId="0" fontId="6" fillId="7" borderId="0" xfId="0" applyFont="1" applyFill="1" applyAlignment="1">
      <alignment/>
    </xf>
    <xf numFmtId="0" fontId="0" fillId="7" borderId="0" xfId="0" applyFill="1" applyBorder="1" applyAlignment="1">
      <alignment/>
    </xf>
    <xf numFmtId="0" fontId="8" fillId="7" borderId="0" xfId="0" applyFont="1" applyFill="1" applyAlignment="1">
      <alignment/>
    </xf>
    <xf numFmtId="0" fontId="4" fillId="7" borderId="0" xfId="0" applyFont="1" applyFill="1" applyAlignment="1">
      <alignment/>
    </xf>
    <xf numFmtId="0" fontId="0" fillId="7" borderId="0" xfId="0" applyFont="1" applyFill="1" applyBorder="1" applyAlignment="1">
      <alignment/>
    </xf>
    <xf numFmtId="0" fontId="1" fillId="7" borderId="0" xfId="0" applyFont="1" applyFill="1" applyBorder="1" applyAlignment="1">
      <alignment/>
    </xf>
    <xf numFmtId="0" fontId="0" fillId="7" borderId="0" xfId="0" applyFont="1" applyFill="1" applyBorder="1" applyAlignment="1">
      <alignment horizontal="left"/>
    </xf>
    <xf numFmtId="0" fontId="3" fillId="7" borderId="0" xfId="0" applyFont="1" applyFill="1" applyAlignment="1">
      <alignment/>
    </xf>
    <xf numFmtId="0" fontId="7" fillId="7" borderId="0" xfId="0" applyFont="1" applyFill="1" applyBorder="1" applyAlignment="1">
      <alignment/>
    </xf>
    <xf numFmtId="0" fontId="1" fillId="7" borderId="0" xfId="0" applyFont="1" applyFill="1" applyAlignment="1">
      <alignment horizontal="left"/>
    </xf>
    <xf numFmtId="0" fontId="0" fillId="7" borderId="0" xfId="0" applyFont="1" applyFill="1" applyAlignment="1">
      <alignment/>
    </xf>
    <xf numFmtId="0" fontId="12" fillId="7" borderId="0" xfId="0" applyFont="1" applyFill="1" applyAlignment="1">
      <alignment/>
    </xf>
    <xf numFmtId="0" fontId="1" fillId="7" borderId="0" xfId="0" applyFont="1" applyFill="1" applyAlignment="1">
      <alignment/>
    </xf>
    <xf numFmtId="0" fontId="12" fillId="7" borderId="0" xfId="0" applyFont="1" applyFill="1" applyAlignment="1">
      <alignment/>
    </xf>
    <xf numFmtId="0" fontId="11" fillId="7" borderId="0" xfId="0" applyFont="1" applyFill="1" applyAlignment="1">
      <alignment/>
    </xf>
    <xf numFmtId="0" fontId="10" fillId="7" borderId="0" xfId="0" applyFont="1" applyFill="1" applyAlignment="1">
      <alignment/>
    </xf>
    <xf numFmtId="0" fontId="3" fillId="7" borderId="0" xfId="0" applyFont="1" applyFill="1" applyAlignment="1">
      <alignment vertical="center"/>
    </xf>
    <xf numFmtId="0" fontId="3" fillId="7" borderId="0" xfId="0" applyFont="1" applyFill="1" applyBorder="1" applyAlignment="1">
      <alignment horizontal="left"/>
    </xf>
    <xf numFmtId="0" fontId="16" fillId="7" borderId="0" xfId="0" applyFont="1" applyFill="1" applyAlignment="1">
      <alignment horizontal="left" vertical="center"/>
    </xf>
    <xf numFmtId="0" fontId="0" fillId="7" borderId="0" xfId="0" applyFill="1" applyBorder="1" applyAlignment="1">
      <alignment vertical="center" wrapText="1"/>
    </xf>
    <xf numFmtId="0" fontId="1" fillId="7" borderId="0" xfId="0" applyFont="1" applyFill="1" applyBorder="1" applyAlignment="1">
      <alignment horizontal="center" vertical="center" wrapText="1"/>
    </xf>
    <xf numFmtId="0" fontId="0" fillId="7" borderId="0" xfId="0" applyFill="1" applyBorder="1" applyAlignment="1">
      <alignment vertical="center"/>
    </xf>
    <xf numFmtId="0" fontId="0" fillId="7" borderId="0" xfId="0" applyFill="1" applyBorder="1" applyAlignment="1">
      <alignment horizontal="left" vertical="center" wrapText="1"/>
    </xf>
    <xf numFmtId="0" fontId="0" fillId="7" borderId="0" xfId="0" applyFill="1" applyBorder="1" applyAlignment="1">
      <alignment horizontal="center" vertical="center"/>
    </xf>
    <xf numFmtId="0" fontId="0" fillId="7" borderId="0" xfId="0" applyFont="1" applyFill="1" applyBorder="1" applyAlignment="1">
      <alignment horizontal="left" vertical="center"/>
    </xf>
    <xf numFmtId="0" fontId="0" fillId="7" borderId="0" xfId="0" applyFont="1" applyFill="1" applyBorder="1" applyAlignment="1">
      <alignment horizontal="center" vertical="center"/>
    </xf>
    <xf numFmtId="0" fontId="13" fillId="7" borderId="0" xfId="0" applyFont="1" applyFill="1" applyBorder="1" applyAlignment="1">
      <alignment/>
    </xf>
    <xf numFmtId="0" fontId="3" fillId="7" borderId="0" xfId="0" applyFont="1" applyFill="1" applyBorder="1" applyAlignment="1">
      <alignment/>
    </xf>
    <xf numFmtId="4" fontId="3" fillId="0" borderId="12" xfId="0" applyNumberFormat="1" applyFont="1" applyFill="1" applyBorder="1" applyAlignment="1">
      <alignment horizontal="center" vertical="top"/>
    </xf>
    <xf numFmtId="0" fontId="0" fillId="7" borderId="0" xfId="0" applyFill="1" applyAlignment="1">
      <alignment/>
    </xf>
    <xf numFmtId="0" fontId="0" fillId="7" borderId="0" xfId="0" applyFill="1" applyBorder="1" applyAlignment="1">
      <alignment/>
    </xf>
    <xf numFmtId="0" fontId="16" fillId="7" borderId="0" xfId="0" applyFont="1" applyFill="1" applyBorder="1" applyAlignment="1">
      <alignment/>
    </xf>
    <xf numFmtId="0" fontId="0" fillId="3" borderId="0" xfId="0" applyFill="1" applyBorder="1" applyAlignment="1">
      <alignment/>
    </xf>
    <xf numFmtId="0" fontId="0" fillId="3" borderId="0" xfId="0" applyFill="1" applyBorder="1" applyAlignment="1">
      <alignment vertical="center" wrapText="1"/>
    </xf>
    <xf numFmtId="0" fontId="0" fillId="3" borderId="2" xfId="0" applyFill="1" applyBorder="1" applyAlignment="1">
      <alignmen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8" xfId="0" applyFont="1" applyFill="1" applyBorder="1" applyAlignment="1">
      <alignment horizontal="center"/>
    </xf>
    <xf numFmtId="0" fontId="0" fillId="3" borderId="3" xfId="0" applyFill="1" applyBorder="1" applyAlignment="1">
      <alignment horizontal="left" vertical="top"/>
    </xf>
    <xf numFmtId="0" fontId="1" fillId="0" borderId="0" xfId="0" applyFont="1" applyAlignment="1">
      <alignment/>
    </xf>
    <xf numFmtId="0" fontId="6" fillId="0" borderId="0" xfId="0" applyFont="1" applyAlignment="1">
      <alignment/>
    </xf>
    <xf numFmtId="0" fontId="0" fillId="0" borderId="0" xfId="0" applyFill="1" applyBorder="1" applyAlignment="1">
      <alignment/>
    </xf>
    <xf numFmtId="0" fontId="3" fillId="3" borderId="1" xfId="0" applyFont="1" applyFill="1" applyBorder="1" applyAlignment="1">
      <alignment/>
    </xf>
    <xf numFmtId="0" fontId="3" fillId="7" borderId="0" xfId="0" applyFont="1" applyFill="1" applyBorder="1" applyAlignment="1">
      <alignment wrapText="1"/>
    </xf>
    <xf numFmtId="1" fontId="13" fillId="2" borderId="21" xfId="0" applyNumberFormat="1" applyFont="1" applyFill="1" applyBorder="1" applyAlignment="1">
      <alignment horizontal="center" vertical="top"/>
    </xf>
    <xf numFmtId="0" fontId="30" fillId="7" borderId="0" xfId="0" applyFont="1" applyFill="1" applyAlignment="1">
      <alignment/>
    </xf>
    <xf numFmtId="0" fontId="30" fillId="7" borderId="0" xfId="0" applyFont="1" applyFill="1" applyBorder="1" applyAlignment="1">
      <alignment/>
    </xf>
    <xf numFmtId="0" fontId="30" fillId="0" borderId="0" xfId="0" applyFont="1" applyAlignment="1">
      <alignment/>
    </xf>
    <xf numFmtId="0" fontId="1" fillId="2" borderId="22" xfId="0" applyFont="1" applyFill="1" applyBorder="1" applyAlignment="1">
      <alignment horizontal="center"/>
    </xf>
    <xf numFmtId="0" fontId="1" fillId="2" borderId="23" xfId="0" applyFont="1" applyFill="1" applyBorder="1" applyAlignment="1">
      <alignment horizontal="center"/>
    </xf>
    <xf numFmtId="0" fontId="0" fillId="2" borderId="19" xfId="0" applyFill="1" applyBorder="1" applyAlignment="1">
      <alignment horizontal="left" vertical="center" wrapText="1"/>
    </xf>
    <xf numFmtId="0" fontId="0" fillId="2" borderId="14" xfId="0" applyFill="1" applyBorder="1" applyAlignment="1">
      <alignment horizontal="center"/>
    </xf>
    <xf numFmtId="0" fontId="0" fillId="2" borderId="24" xfId="0" applyFill="1" applyBorder="1" applyAlignment="1">
      <alignment horizontal="left" vertical="center" wrapText="1"/>
    </xf>
    <xf numFmtId="0" fontId="0" fillId="2" borderId="20" xfId="0" applyFill="1" applyBorder="1" applyAlignment="1">
      <alignment horizontal="center" vertical="center" wrapText="1"/>
    </xf>
    <xf numFmtId="0" fontId="23" fillId="2" borderId="25" xfId="0" applyFont="1" applyFill="1" applyBorder="1" applyAlignment="1">
      <alignment horizontal="center" vertical="top" wrapText="1"/>
    </xf>
    <xf numFmtId="0" fontId="23" fillId="2" borderId="26" xfId="0" applyFont="1" applyFill="1" applyBorder="1" applyAlignment="1">
      <alignment horizontal="center" vertical="top" wrapText="1"/>
    </xf>
    <xf numFmtId="0" fontId="23" fillId="2" borderId="27" xfId="0" applyFont="1" applyFill="1" applyBorder="1" applyAlignment="1">
      <alignment horizontal="center" vertical="top" wrapText="1"/>
    </xf>
    <xf numFmtId="0" fontId="0" fillId="2" borderId="28" xfId="0" applyFont="1" applyFill="1" applyBorder="1" applyAlignment="1">
      <alignment horizontal="left" vertical="top" wrapText="1"/>
    </xf>
    <xf numFmtId="0" fontId="5" fillId="2" borderId="29" xfId="0" applyFont="1" applyFill="1" applyBorder="1" applyAlignment="1">
      <alignment horizontal="center" wrapText="1"/>
    </xf>
    <xf numFmtId="0" fontId="5" fillId="2" borderId="30" xfId="0" applyFont="1" applyFill="1" applyBorder="1" applyAlignment="1">
      <alignment horizontal="center" wrapText="1"/>
    </xf>
    <xf numFmtId="0" fontId="0" fillId="2" borderId="31" xfId="0" applyFont="1" applyFill="1" applyBorder="1" applyAlignment="1">
      <alignment horizontal="left" vertical="top" wrapText="1"/>
    </xf>
    <xf numFmtId="0" fontId="5" fillId="2" borderId="32" xfId="0" applyFont="1" applyFill="1" applyBorder="1" applyAlignment="1">
      <alignment horizontal="center" wrapText="1"/>
    </xf>
    <xf numFmtId="0" fontId="5" fillId="2" borderId="33" xfId="0" applyFont="1" applyFill="1" applyBorder="1" applyAlignment="1">
      <alignment horizontal="center" wrapText="1"/>
    </xf>
    <xf numFmtId="0" fontId="0" fillId="2" borderId="34" xfId="0" applyFont="1" applyFill="1" applyBorder="1" applyAlignment="1">
      <alignment horizontal="left" vertical="top" wrapText="1"/>
    </xf>
    <xf numFmtId="0" fontId="5" fillId="2" borderId="35" xfId="0" applyFont="1" applyFill="1" applyBorder="1" applyAlignment="1">
      <alignment horizontal="center" wrapText="1"/>
    </xf>
    <xf numFmtId="0" fontId="5" fillId="2" borderId="36" xfId="0" applyFont="1" applyFill="1" applyBorder="1" applyAlignment="1">
      <alignment horizontal="center" wrapText="1"/>
    </xf>
    <xf numFmtId="0" fontId="27" fillId="0" borderId="0" xfId="0" applyFont="1" applyAlignment="1">
      <alignment/>
    </xf>
    <xf numFmtId="211" fontId="0" fillId="7" borderId="0" xfId="0" applyNumberFormat="1" applyFont="1" applyFill="1" applyBorder="1" applyAlignment="1" applyProtection="1">
      <alignment/>
      <protection hidden="1"/>
    </xf>
    <xf numFmtId="211" fontId="0" fillId="7" borderId="0" xfId="0" applyNumberFormat="1" applyFont="1" applyFill="1" applyBorder="1" applyAlignment="1" applyProtection="1">
      <alignment/>
      <protection hidden="1"/>
    </xf>
    <xf numFmtId="0" fontId="8" fillId="7" borderId="0" xfId="0" applyFont="1" applyFill="1" applyAlignment="1" applyProtection="1">
      <alignment/>
      <protection/>
    </xf>
    <xf numFmtId="0" fontId="0" fillId="7" borderId="0" xfId="0" applyFill="1" applyAlignment="1" applyProtection="1">
      <alignment/>
      <protection/>
    </xf>
    <xf numFmtId="0" fontId="0" fillId="0" borderId="0" xfId="0" applyAlignment="1" applyProtection="1">
      <alignment/>
      <protection/>
    </xf>
    <xf numFmtId="0" fontId="0" fillId="7" borderId="0" xfId="0" applyFont="1" applyFill="1" applyAlignment="1" applyProtection="1">
      <alignment/>
      <protection/>
    </xf>
    <xf numFmtId="0" fontId="0" fillId="0" borderId="0" xfId="0" applyFont="1" applyAlignment="1" applyProtection="1">
      <alignment/>
      <protection/>
    </xf>
    <xf numFmtId="0" fontId="6" fillId="7" borderId="0" xfId="0" applyFont="1" applyFill="1" applyAlignment="1" applyProtection="1">
      <alignment/>
      <protection/>
    </xf>
    <xf numFmtId="0" fontId="0" fillId="7" borderId="0" xfId="0" applyFont="1" applyFill="1" applyAlignment="1" applyProtection="1">
      <alignment/>
      <protection/>
    </xf>
    <xf numFmtId="0" fontId="0" fillId="0" borderId="0" xfId="0" applyFont="1" applyAlignment="1" applyProtection="1">
      <alignment/>
      <protection/>
    </xf>
    <xf numFmtId="0" fontId="1" fillId="7" borderId="0" xfId="0" applyFont="1" applyFill="1" applyBorder="1" applyAlignment="1" applyProtection="1">
      <alignment/>
      <protection/>
    </xf>
    <xf numFmtId="0" fontId="0" fillId="7" borderId="0" xfId="0" applyFont="1" applyFill="1" applyBorder="1" applyAlignment="1" applyProtection="1">
      <alignment/>
      <protection/>
    </xf>
    <xf numFmtId="0" fontId="0" fillId="7" borderId="0" xfId="0" applyFont="1" applyFill="1" applyAlignment="1" applyProtection="1">
      <alignment/>
      <protection/>
    </xf>
    <xf numFmtId="0" fontId="0" fillId="0" borderId="0" xfId="0" applyFont="1" applyAlignment="1" applyProtection="1">
      <alignment/>
      <protection/>
    </xf>
    <xf numFmtId="0" fontId="0" fillId="7" borderId="0" xfId="0" applyFont="1" applyFill="1" applyBorder="1" applyAlignment="1" applyProtection="1">
      <alignment wrapText="1"/>
      <protection/>
    </xf>
    <xf numFmtId="0" fontId="0" fillId="3" borderId="1" xfId="0" applyFont="1" applyFill="1" applyBorder="1" applyAlignment="1" applyProtection="1">
      <alignment/>
      <protection/>
    </xf>
    <xf numFmtId="202" fontId="0" fillId="5" borderId="1" xfId="0" applyNumberFormat="1" applyFont="1" applyFill="1" applyBorder="1" applyAlignment="1" applyProtection="1">
      <alignment horizontal="center" vertical="top"/>
      <protection/>
    </xf>
    <xf numFmtId="0" fontId="0" fillId="7" borderId="0" xfId="0" applyFont="1" applyFill="1" applyBorder="1" applyAlignment="1" applyProtection="1">
      <alignment horizontal="left"/>
      <protection/>
    </xf>
    <xf numFmtId="0" fontId="0" fillId="6" borderId="16" xfId="0" applyFont="1" applyFill="1" applyBorder="1" applyAlignment="1" applyProtection="1">
      <alignment/>
      <protection/>
    </xf>
    <xf numFmtId="0" fontId="7" fillId="2" borderId="1" xfId="0" applyFont="1" applyFill="1" applyBorder="1" applyAlignment="1" applyProtection="1">
      <alignment/>
      <protection/>
    </xf>
    <xf numFmtId="0" fontId="0" fillId="7" borderId="0" xfId="0" applyFont="1" applyFill="1" applyAlignment="1" applyProtection="1">
      <alignment/>
      <protection/>
    </xf>
    <xf numFmtId="0" fontId="0" fillId="0" borderId="0" xfId="0" applyFont="1" applyAlignment="1" applyProtection="1">
      <alignment/>
      <protection/>
    </xf>
    <xf numFmtId="0" fontId="1" fillId="7" borderId="0" xfId="0" applyFont="1" applyFill="1" applyAlignment="1" applyProtection="1">
      <alignment/>
      <protection/>
    </xf>
    <xf numFmtId="0" fontId="0" fillId="3" borderId="10" xfId="0" applyFont="1" applyFill="1" applyBorder="1" applyAlignment="1" applyProtection="1">
      <alignment/>
      <protection/>
    </xf>
    <xf numFmtId="0" fontId="0" fillId="3" borderId="5" xfId="0" applyFont="1" applyFill="1" applyBorder="1" applyAlignment="1" applyProtection="1">
      <alignment/>
      <protection/>
    </xf>
    <xf numFmtId="0" fontId="0" fillId="3" borderId="6" xfId="0" applyFont="1" applyFill="1" applyBorder="1" applyAlignment="1" applyProtection="1">
      <alignment/>
      <protection/>
    </xf>
    <xf numFmtId="0" fontId="0" fillId="3" borderId="11" xfId="0" applyFont="1" applyFill="1" applyBorder="1" applyAlignment="1" applyProtection="1">
      <alignment/>
      <protection/>
    </xf>
    <xf numFmtId="4" fontId="0" fillId="3" borderId="7" xfId="0" applyNumberFormat="1" applyFont="1" applyFill="1" applyBorder="1" applyAlignment="1" applyProtection="1">
      <alignment horizontal="center" vertical="top"/>
      <protection/>
    </xf>
    <xf numFmtId="4" fontId="1" fillId="0" borderId="19" xfId="0" applyNumberFormat="1" applyFont="1" applyFill="1" applyBorder="1" applyAlignment="1" applyProtection="1">
      <alignment horizontal="center" vertical="top"/>
      <protection/>
    </xf>
    <xf numFmtId="4" fontId="1" fillId="0" borderId="37" xfId="0" applyNumberFormat="1" applyFont="1" applyFill="1" applyBorder="1" applyAlignment="1" applyProtection="1">
      <alignment horizontal="center" vertical="top"/>
      <protection/>
    </xf>
    <xf numFmtId="4" fontId="1" fillId="0" borderId="14" xfId="0" applyNumberFormat="1" applyFont="1" applyFill="1" applyBorder="1" applyAlignment="1" applyProtection="1">
      <alignment horizontal="center" vertical="top"/>
      <protection/>
    </xf>
    <xf numFmtId="0" fontId="0" fillId="3" borderId="8" xfId="0" applyFont="1" applyFill="1" applyBorder="1" applyAlignment="1" applyProtection="1">
      <alignment/>
      <protection/>
    </xf>
    <xf numFmtId="4" fontId="0" fillId="0" borderId="15" xfId="0" applyNumberFormat="1" applyFont="1" applyFill="1" applyBorder="1" applyAlignment="1" applyProtection="1">
      <alignment horizontal="center" vertical="center" wrapText="1"/>
      <protection/>
    </xf>
    <xf numFmtId="4" fontId="0" fillId="3" borderId="38" xfId="0" applyNumberFormat="1" applyFont="1" applyFill="1" applyBorder="1" applyAlignment="1" applyProtection="1">
      <alignment horizontal="center" vertical="top"/>
      <protection/>
    </xf>
    <xf numFmtId="4" fontId="0" fillId="0" borderId="39" xfId="0" applyNumberFormat="1" applyFont="1" applyFill="1" applyBorder="1" applyAlignment="1" applyProtection="1">
      <alignment horizontal="center" vertical="center"/>
      <protection/>
    </xf>
    <xf numFmtId="4" fontId="0" fillId="0" borderId="16" xfId="0" applyNumberFormat="1" applyFont="1" applyFill="1" applyBorder="1" applyAlignment="1" applyProtection="1">
      <alignment horizontal="center" vertical="center"/>
      <protection/>
    </xf>
    <xf numFmtId="4" fontId="0" fillId="0" borderId="16" xfId="0" applyNumberFormat="1" applyFont="1" applyFill="1" applyBorder="1" applyAlignment="1" applyProtection="1">
      <alignment horizontal="center" vertical="center" wrapText="1"/>
      <protection/>
    </xf>
    <xf numFmtId="4" fontId="0" fillId="3" borderId="9" xfId="0" applyNumberFormat="1" applyFont="1" applyFill="1" applyBorder="1" applyAlignment="1" applyProtection="1">
      <alignment horizontal="center" vertical="top"/>
      <protection/>
    </xf>
    <xf numFmtId="4" fontId="0" fillId="4" borderId="9" xfId="0" applyNumberFormat="1" applyFont="1" applyFill="1" applyBorder="1" applyAlignment="1" applyProtection="1">
      <alignment horizontal="center" vertical="top"/>
      <protection/>
    </xf>
    <xf numFmtId="4" fontId="0" fillId="0" borderId="9" xfId="0" applyNumberFormat="1" applyFont="1" applyFill="1" applyBorder="1" applyAlignment="1" applyProtection="1">
      <alignment horizontal="left" vertical="top"/>
      <protection locked="0"/>
    </xf>
    <xf numFmtId="1" fontId="0" fillId="2" borderId="12" xfId="0" applyNumberFormat="1" applyFont="1" applyFill="1" applyBorder="1" applyAlignment="1" applyProtection="1">
      <alignment horizontal="center"/>
      <protection/>
    </xf>
    <xf numFmtId="4" fontId="0" fillId="0" borderId="24" xfId="0" applyNumberFormat="1" applyFont="1" applyFill="1" applyBorder="1" applyAlignment="1" applyProtection="1">
      <alignment horizontal="left" vertical="top"/>
      <protection locked="0"/>
    </xf>
    <xf numFmtId="1" fontId="0" fillId="2" borderId="20" xfId="0" applyNumberFormat="1" applyFont="1" applyFill="1" applyBorder="1" applyAlignment="1" applyProtection="1">
      <alignment horizontal="center"/>
      <protection/>
    </xf>
    <xf numFmtId="4" fontId="0" fillId="0" borderId="39" xfId="0" applyNumberFormat="1" applyFont="1" applyFill="1" applyBorder="1" applyAlignment="1" applyProtection="1">
      <alignment horizontal="left" vertical="top"/>
      <protection locked="0"/>
    </xf>
    <xf numFmtId="1" fontId="0" fillId="2" borderId="40" xfId="0" applyNumberFormat="1" applyFont="1" applyFill="1" applyBorder="1" applyAlignment="1" applyProtection="1">
      <alignment horizontal="center"/>
      <protection/>
    </xf>
    <xf numFmtId="4" fontId="0" fillId="3" borderId="0" xfId="0" applyNumberFormat="1" applyFont="1" applyFill="1" applyBorder="1" applyAlignment="1" applyProtection="1">
      <alignment horizontal="center" vertical="top"/>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3" borderId="4" xfId="0" applyFont="1" applyFill="1" applyBorder="1" applyAlignment="1" applyProtection="1">
      <alignment/>
      <protection/>
    </xf>
    <xf numFmtId="4" fontId="0" fillId="0" borderId="1" xfId="0" applyNumberFormat="1" applyFont="1" applyFill="1" applyBorder="1" applyAlignment="1" applyProtection="1">
      <alignment horizontal="center" vertical="center" wrapText="1"/>
      <protection/>
    </xf>
    <xf numFmtId="4" fontId="0" fillId="0" borderId="41" xfId="0" applyNumberFormat="1"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4" fontId="0" fillId="0" borderId="19" xfId="0" applyNumberFormat="1" applyFont="1" applyFill="1" applyBorder="1" applyAlignment="1" applyProtection="1">
      <alignment horizontal="center" vertical="center"/>
      <protection/>
    </xf>
    <xf numFmtId="4" fontId="0" fillId="0" borderId="42" xfId="0" applyNumberFormat="1" applyFont="1" applyFill="1" applyBorder="1" applyAlignment="1" applyProtection="1">
      <alignment horizontal="left" vertical="top"/>
      <protection locked="0"/>
    </xf>
    <xf numFmtId="4" fontId="0" fillId="0" borderId="19" xfId="0" applyNumberFormat="1" applyFont="1" applyFill="1" applyBorder="1" applyAlignment="1" applyProtection="1">
      <alignment horizontal="left" vertical="top"/>
      <protection locked="0"/>
    </xf>
    <xf numFmtId="0" fontId="0" fillId="3" borderId="43" xfId="0" applyFont="1" applyFill="1" applyBorder="1" applyAlignment="1" applyProtection="1">
      <alignment/>
      <protection/>
    </xf>
    <xf numFmtId="0" fontId="1" fillId="7" borderId="0" xfId="0" applyFont="1" applyFill="1" applyAlignment="1" applyProtection="1">
      <alignment horizontal="left"/>
      <protection/>
    </xf>
    <xf numFmtId="0" fontId="0" fillId="7" borderId="0" xfId="0" applyFont="1" applyFill="1" applyBorder="1" applyAlignment="1">
      <alignment wrapText="1"/>
    </xf>
    <xf numFmtId="0" fontId="0" fillId="3" borderId="1" xfId="0" applyFont="1" applyFill="1" applyBorder="1" applyAlignment="1">
      <alignment/>
    </xf>
    <xf numFmtId="202" fontId="0" fillId="5" borderId="1" xfId="0" applyNumberFormat="1" applyFont="1" applyFill="1" applyBorder="1" applyAlignment="1">
      <alignment horizontal="center" vertical="top"/>
    </xf>
    <xf numFmtId="0" fontId="0" fillId="6" borderId="16" xfId="0" applyFont="1" applyFill="1" applyBorder="1" applyAlignment="1">
      <alignment/>
    </xf>
    <xf numFmtId="0" fontId="0" fillId="3" borderId="10" xfId="0" applyFont="1" applyFill="1" applyBorder="1" applyAlignment="1">
      <alignment/>
    </xf>
    <xf numFmtId="0" fontId="0" fillId="3" borderId="5" xfId="0" applyFont="1" applyFill="1" applyBorder="1" applyAlignment="1">
      <alignment/>
    </xf>
    <xf numFmtId="0" fontId="0" fillId="3" borderId="11" xfId="0" applyFont="1" applyFill="1" applyBorder="1" applyAlignment="1">
      <alignment/>
    </xf>
    <xf numFmtId="211" fontId="0" fillId="3" borderId="7" xfId="0" applyNumberFormat="1" applyFont="1" applyFill="1" applyBorder="1" applyAlignment="1" applyProtection="1">
      <alignment horizontal="center" vertical="top"/>
      <protection/>
    </xf>
    <xf numFmtId="4" fontId="0" fillId="3" borderId="0" xfId="0" applyNumberFormat="1" applyFont="1" applyFill="1" applyBorder="1" applyAlignment="1">
      <alignment horizontal="center" vertical="top"/>
    </xf>
    <xf numFmtId="0" fontId="0" fillId="3" borderId="2" xfId="0" applyFont="1" applyFill="1" applyBorder="1" applyAlignment="1">
      <alignment/>
    </xf>
    <xf numFmtId="0" fontId="0" fillId="3" borderId="3" xfId="0" applyFont="1" applyFill="1" applyBorder="1" applyAlignment="1">
      <alignment/>
    </xf>
    <xf numFmtId="4" fontId="0" fillId="0" borderId="12" xfId="0" applyNumberFormat="1" applyFont="1" applyFill="1" applyBorder="1" applyAlignment="1" applyProtection="1">
      <alignment horizontal="center" vertical="center"/>
      <protection/>
    </xf>
    <xf numFmtId="4" fontId="0" fillId="0" borderId="44" xfId="0" applyNumberFormat="1" applyFont="1" applyFill="1" applyBorder="1" applyAlignment="1">
      <alignment horizontal="center" vertical="center" wrapText="1"/>
    </xf>
    <xf numFmtId="4" fontId="0" fillId="0" borderId="41" xfId="0" applyNumberFormat="1" applyFont="1" applyFill="1" applyBorder="1" applyAlignment="1">
      <alignment horizontal="center" vertical="center" wrapText="1"/>
    </xf>
    <xf numFmtId="0" fontId="17" fillId="0" borderId="0" xfId="0" applyFont="1" applyAlignment="1">
      <alignment/>
    </xf>
    <xf numFmtId="0" fontId="17" fillId="7" borderId="0" xfId="0" applyFont="1" applyFill="1" applyAlignment="1" applyProtection="1">
      <alignment/>
      <protection/>
    </xf>
    <xf numFmtId="0" fontId="17" fillId="0" borderId="0" xfId="0" applyFont="1" applyAlignment="1" applyProtection="1">
      <alignment/>
      <protection/>
    </xf>
    <xf numFmtId="4" fontId="0" fillId="0" borderId="41" xfId="0" applyNumberFormat="1" applyFont="1" applyFill="1" applyBorder="1" applyAlignment="1" applyProtection="1">
      <alignment horizontal="center" vertical="top" wrapText="1"/>
      <protection/>
    </xf>
    <xf numFmtId="4" fontId="13" fillId="0" borderId="19" xfId="0" applyNumberFormat="1" applyFont="1" applyFill="1" applyBorder="1" applyAlignment="1">
      <alignment horizontal="center" vertical="top"/>
    </xf>
    <xf numFmtId="0" fontId="0" fillId="7" borderId="0" xfId="0" applyFont="1" applyFill="1" applyAlignment="1">
      <alignment/>
    </xf>
    <xf numFmtId="0" fontId="0" fillId="0" borderId="0" xfId="0" applyFont="1" applyAlignment="1">
      <alignment/>
    </xf>
    <xf numFmtId="0" fontId="6" fillId="7" borderId="0" xfId="0" applyFont="1" applyFill="1" applyAlignment="1">
      <alignment/>
    </xf>
    <xf numFmtId="0" fontId="0" fillId="7" borderId="0" xfId="0" applyFont="1" applyFill="1" applyAlignment="1">
      <alignment/>
    </xf>
    <xf numFmtId="0" fontId="0" fillId="0" borderId="0" xfId="0" applyFont="1" applyAlignment="1">
      <alignment/>
    </xf>
    <xf numFmtId="0" fontId="1" fillId="7" borderId="0" xfId="0" applyFont="1" applyFill="1" applyBorder="1" applyAlignment="1">
      <alignment/>
    </xf>
    <xf numFmtId="0" fontId="0" fillId="7" borderId="0" xfId="0" applyFont="1" applyFill="1" applyBorder="1" applyAlignment="1">
      <alignment/>
    </xf>
    <xf numFmtId="0" fontId="0" fillId="7" borderId="0" xfId="0" applyFont="1" applyFill="1" applyAlignment="1">
      <alignment/>
    </xf>
    <xf numFmtId="0" fontId="0" fillId="0" borderId="0" xfId="0" applyFont="1" applyAlignment="1">
      <alignment/>
    </xf>
    <xf numFmtId="0" fontId="0" fillId="7" borderId="0" xfId="0" applyFont="1" applyFill="1" applyBorder="1" applyAlignment="1">
      <alignment wrapText="1"/>
    </xf>
    <xf numFmtId="0" fontId="0" fillId="3" borderId="1" xfId="0" applyFont="1" applyFill="1" applyBorder="1" applyAlignment="1">
      <alignment/>
    </xf>
    <xf numFmtId="202" fontId="0" fillId="5" borderId="1" xfId="0" applyNumberFormat="1" applyFont="1" applyFill="1" applyBorder="1" applyAlignment="1">
      <alignment horizontal="center" vertical="top"/>
    </xf>
    <xf numFmtId="0" fontId="0" fillId="7" borderId="0" xfId="0" applyFont="1" applyFill="1" applyBorder="1" applyAlignment="1">
      <alignment horizontal="left"/>
    </xf>
    <xf numFmtId="0" fontId="0" fillId="6" borderId="16" xfId="0" applyFont="1" applyFill="1" applyBorder="1" applyAlignment="1">
      <alignment/>
    </xf>
    <xf numFmtId="0" fontId="7" fillId="2" borderId="1" xfId="0" applyFont="1" applyFill="1" applyBorder="1" applyAlignment="1">
      <alignment/>
    </xf>
    <xf numFmtId="0" fontId="0" fillId="7" borderId="0" xfId="0" applyFont="1" applyFill="1" applyAlignment="1">
      <alignment/>
    </xf>
    <xf numFmtId="0" fontId="0" fillId="0" borderId="0" xfId="0" applyFont="1" applyAlignment="1">
      <alignment/>
    </xf>
    <xf numFmtId="0" fontId="1" fillId="7" borderId="0" xfId="0" applyFont="1" applyFill="1" applyAlignment="1">
      <alignment/>
    </xf>
    <xf numFmtId="4" fontId="1" fillId="0" borderId="19" xfId="0" applyNumberFormat="1" applyFont="1" applyFill="1" applyBorder="1" applyAlignment="1">
      <alignment horizontal="center" vertical="top"/>
    </xf>
    <xf numFmtId="4" fontId="1" fillId="0" borderId="37" xfId="0" applyNumberFormat="1" applyFont="1" applyFill="1" applyBorder="1" applyAlignment="1">
      <alignment horizontal="center" vertical="top"/>
    </xf>
    <xf numFmtId="4" fontId="1" fillId="0" borderId="45" xfId="0" applyNumberFormat="1" applyFont="1" applyFill="1" applyBorder="1" applyAlignment="1">
      <alignment horizontal="center" vertical="top"/>
    </xf>
    <xf numFmtId="4" fontId="1" fillId="0" borderId="14" xfId="0" applyNumberFormat="1" applyFont="1" applyFill="1" applyBorder="1" applyAlignment="1">
      <alignment horizontal="center" vertical="top"/>
    </xf>
    <xf numFmtId="0" fontId="0" fillId="3" borderId="8" xfId="0" applyFont="1" applyFill="1" applyBorder="1" applyAlignment="1">
      <alignment/>
    </xf>
    <xf numFmtId="0" fontId="0" fillId="3" borderId="11" xfId="0" applyFont="1" applyFill="1" applyBorder="1" applyAlignment="1">
      <alignment/>
    </xf>
    <xf numFmtId="4" fontId="0" fillId="3" borderId="7" xfId="0" applyNumberFormat="1" applyFont="1" applyFill="1" applyBorder="1" applyAlignment="1">
      <alignment horizontal="center" vertical="top"/>
    </xf>
    <xf numFmtId="4" fontId="0" fillId="0" borderId="16" xfId="0" applyNumberFormat="1" applyFont="1" applyFill="1" applyBorder="1" applyAlignment="1">
      <alignment horizontal="center" vertical="top"/>
    </xf>
    <xf numFmtId="202" fontId="0" fillId="3" borderId="17" xfId="0" applyNumberFormat="1" applyFont="1" applyFill="1" applyBorder="1" applyAlignment="1">
      <alignment horizontal="center" vertical="top"/>
    </xf>
    <xf numFmtId="1" fontId="0" fillId="3" borderId="12" xfId="0" applyNumberFormat="1" applyFont="1" applyFill="1" applyBorder="1" applyAlignment="1">
      <alignment horizontal="center" vertical="top"/>
    </xf>
    <xf numFmtId="4" fontId="0" fillId="4" borderId="9" xfId="0" applyNumberFormat="1" applyFont="1" applyFill="1" applyBorder="1" applyAlignment="1">
      <alignment horizontal="center" vertical="top"/>
    </xf>
    <xf numFmtId="2" fontId="0" fillId="4" borderId="17" xfId="0" applyNumberFormat="1" applyFont="1" applyFill="1" applyBorder="1" applyAlignment="1">
      <alignment horizontal="center" vertical="top"/>
    </xf>
    <xf numFmtId="1" fontId="0" fillId="2" borderId="12" xfId="0" applyNumberFormat="1" applyFont="1" applyFill="1" applyBorder="1" applyAlignment="1">
      <alignment horizontal="center" vertical="top"/>
    </xf>
    <xf numFmtId="1" fontId="1" fillId="2" borderId="46" xfId="0" applyNumberFormat="1" applyFont="1" applyFill="1" applyBorder="1" applyAlignment="1">
      <alignment horizontal="center" vertical="top"/>
    </xf>
    <xf numFmtId="0" fontId="0" fillId="3" borderId="2" xfId="0" applyFont="1" applyFill="1" applyBorder="1" applyAlignment="1">
      <alignment/>
    </xf>
    <xf numFmtId="0" fontId="0" fillId="3" borderId="3" xfId="0" applyFont="1" applyFill="1" applyBorder="1" applyAlignment="1">
      <alignment/>
    </xf>
    <xf numFmtId="4" fontId="0" fillId="3" borderId="3" xfId="0" applyNumberFormat="1" applyFont="1" applyFill="1" applyBorder="1" applyAlignment="1">
      <alignment vertical="top"/>
    </xf>
    <xf numFmtId="0" fontId="0" fillId="3" borderId="4" xfId="0" applyFont="1" applyFill="1" applyBorder="1" applyAlignment="1">
      <alignment/>
    </xf>
    <xf numFmtId="0" fontId="0" fillId="3" borderId="6" xfId="0" applyFont="1" applyFill="1" applyBorder="1" applyAlignment="1">
      <alignment/>
    </xf>
    <xf numFmtId="4" fontId="0" fillId="3" borderId="7" xfId="0" applyNumberFormat="1" applyFont="1" applyFill="1" applyBorder="1" applyAlignment="1">
      <alignment horizontal="center" vertical="top"/>
    </xf>
    <xf numFmtId="4" fontId="1" fillId="0" borderId="19" xfId="0" applyNumberFormat="1" applyFont="1" applyFill="1" applyBorder="1" applyAlignment="1">
      <alignment horizontal="center" vertical="top"/>
    </xf>
    <xf numFmtId="4" fontId="1" fillId="0" borderId="14" xfId="0" applyNumberFormat="1" applyFont="1" applyFill="1" applyBorder="1" applyAlignment="1">
      <alignment horizontal="center" vertical="top"/>
    </xf>
    <xf numFmtId="0" fontId="0" fillId="3" borderId="8" xfId="0" applyFont="1" applyFill="1" applyBorder="1" applyAlignment="1">
      <alignment/>
    </xf>
    <xf numFmtId="4" fontId="0" fillId="0" borderId="16" xfId="0" applyNumberFormat="1" applyFont="1" applyFill="1" applyBorder="1" applyAlignment="1">
      <alignment horizontal="center" vertical="top"/>
    </xf>
    <xf numFmtId="4" fontId="0" fillId="0" borderId="40" xfId="0" applyNumberFormat="1" applyFont="1" applyFill="1" applyBorder="1" applyAlignment="1">
      <alignment horizontal="center" vertical="top"/>
    </xf>
    <xf numFmtId="1" fontId="0" fillId="3" borderId="1" xfId="0" applyNumberFormat="1" applyFont="1" applyFill="1" applyBorder="1" applyAlignment="1">
      <alignment horizontal="center" vertical="top"/>
    </xf>
    <xf numFmtId="202" fontId="0" fillId="3" borderId="1" xfId="0" applyNumberFormat="1" applyFont="1" applyFill="1" applyBorder="1" applyAlignment="1">
      <alignment horizontal="center" vertical="top"/>
    </xf>
    <xf numFmtId="1" fontId="0" fillId="3" borderId="12" xfId="0" applyNumberFormat="1" applyFont="1" applyFill="1" applyBorder="1" applyAlignment="1">
      <alignment horizontal="center" vertical="top"/>
    </xf>
    <xf numFmtId="2" fontId="0" fillId="4" borderId="1" xfId="0" applyNumberFormat="1" applyFont="1" applyFill="1" applyBorder="1" applyAlignment="1">
      <alignment horizontal="center" vertical="top"/>
    </xf>
    <xf numFmtId="2" fontId="0" fillId="4" borderId="12" xfId="0" applyNumberFormat="1" applyFont="1" applyFill="1" applyBorder="1" applyAlignment="1">
      <alignment horizontal="center" vertical="top"/>
    </xf>
    <xf numFmtId="202" fontId="0" fillId="2" borderId="1" xfId="0" applyNumberFormat="1" applyFont="1" applyFill="1" applyBorder="1" applyAlignment="1">
      <alignment horizontal="center" vertical="top"/>
    </xf>
    <xf numFmtId="1" fontId="0" fillId="2" borderId="12" xfId="0" applyNumberFormat="1" applyFont="1" applyFill="1" applyBorder="1" applyAlignment="1">
      <alignment horizontal="center" vertical="top"/>
    </xf>
    <xf numFmtId="1" fontId="1" fillId="2" borderId="21" xfId="0" applyNumberFormat="1" applyFont="1" applyFill="1" applyBorder="1" applyAlignment="1">
      <alignment horizontal="center" vertical="top"/>
    </xf>
    <xf numFmtId="4" fontId="0" fillId="3" borderId="3" xfId="0" applyNumberFormat="1" applyFont="1" applyFill="1" applyBorder="1" applyAlignment="1">
      <alignment vertical="top"/>
    </xf>
    <xf numFmtId="0" fontId="0" fillId="3" borderId="4" xfId="0" applyFont="1" applyFill="1" applyBorder="1" applyAlignment="1">
      <alignment/>
    </xf>
    <xf numFmtId="4" fontId="0" fillId="0" borderId="15" xfId="0" applyNumberFormat="1" applyFont="1" applyFill="1" applyBorder="1" applyAlignment="1">
      <alignment horizontal="center" vertical="center" wrapText="1"/>
    </xf>
    <xf numFmtId="0" fontId="0" fillId="3" borderId="10"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4" fontId="1" fillId="0" borderId="13" xfId="0" applyNumberFormat="1" applyFont="1" applyFill="1" applyBorder="1" applyAlignment="1">
      <alignment horizontal="center" vertical="top"/>
    </xf>
    <xf numFmtId="0" fontId="0" fillId="7" borderId="0" xfId="0" applyFont="1" applyFill="1" applyAlignment="1">
      <alignment vertical="center"/>
    </xf>
    <xf numFmtId="0" fontId="0" fillId="3" borderId="11" xfId="0" applyFont="1" applyFill="1" applyBorder="1" applyAlignment="1">
      <alignment vertical="center"/>
    </xf>
    <xf numFmtId="4" fontId="0" fillId="3" borderId="7"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wrapText="1"/>
    </xf>
    <xf numFmtId="4" fontId="0" fillId="0" borderId="41" xfId="0" applyNumberFormat="1" applyFont="1" applyFill="1" applyBorder="1" applyAlignment="1">
      <alignment horizontal="center" vertical="center" wrapText="1"/>
    </xf>
    <xf numFmtId="4" fontId="0" fillId="0" borderId="47"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0" fontId="0" fillId="3" borderId="8" xfId="0" applyFont="1" applyFill="1" applyBorder="1" applyAlignment="1">
      <alignment vertical="center"/>
    </xf>
    <xf numFmtId="0" fontId="0" fillId="0" borderId="0" xfId="0" applyFont="1" applyAlignment="1">
      <alignment vertical="center"/>
    </xf>
    <xf numFmtId="4" fontId="0" fillId="0" borderId="19" xfId="0" applyNumberFormat="1" applyFont="1" applyFill="1" applyBorder="1" applyAlignment="1">
      <alignment horizontal="center" vertical="top"/>
    </xf>
    <xf numFmtId="4" fontId="0" fillId="0" borderId="1" xfId="0" applyNumberFormat="1" applyFont="1" applyFill="1" applyBorder="1" applyAlignment="1">
      <alignment horizontal="center" vertical="top"/>
    </xf>
    <xf numFmtId="4" fontId="0" fillId="0" borderId="17" xfId="0" applyNumberFormat="1" applyFont="1" applyFill="1" applyBorder="1" applyAlignment="1">
      <alignment horizontal="center" vertical="top"/>
    </xf>
    <xf numFmtId="1" fontId="0" fillId="3" borderId="1" xfId="0" applyNumberFormat="1" applyFont="1" applyFill="1" applyBorder="1" applyAlignment="1">
      <alignment horizontal="center" vertical="top"/>
    </xf>
    <xf numFmtId="0" fontId="1" fillId="7" borderId="0" xfId="0" applyFont="1" applyFill="1" applyAlignment="1">
      <alignment horizontal="left"/>
    </xf>
    <xf numFmtId="0" fontId="0" fillId="7" borderId="0" xfId="0" applyFont="1" applyFill="1" applyAlignment="1" quotePrefix="1">
      <alignment/>
    </xf>
    <xf numFmtId="4" fontId="1" fillId="0" borderId="48" xfId="0" applyNumberFormat="1" applyFont="1" applyFill="1" applyBorder="1" applyAlignment="1" applyProtection="1">
      <alignment horizontal="right" vertical="top"/>
      <protection/>
    </xf>
    <xf numFmtId="4" fontId="1" fillId="0" borderId="45" xfId="0" applyNumberFormat="1" applyFont="1" applyFill="1" applyBorder="1" applyAlignment="1" applyProtection="1">
      <alignment horizontal="center" vertical="center"/>
      <protection/>
    </xf>
    <xf numFmtId="211" fontId="0" fillId="7" borderId="0" xfId="0" applyNumberFormat="1" applyFont="1" applyFill="1" applyBorder="1" applyAlignment="1" applyProtection="1">
      <alignment horizontal="center" vertical="top" wrapText="1"/>
      <protection hidden="1"/>
    </xf>
    <xf numFmtId="4" fontId="0" fillId="4" borderId="1" xfId="0" applyNumberFormat="1" applyFont="1" applyFill="1" applyBorder="1" applyAlignment="1">
      <alignment horizontal="center" vertical="top"/>
    </xf>
    <xf numFmtId="202" fontId="0" fillId="2" borderId="1" xfId="0" applyNumberFormat="1" applyFont="1" applyFill="1" applyBorder="1" applyAlignment="1" applyProtection="1">
      <alignment horizontal="center" vertical="top"/>
      <protection/>
    </xf>
    <xf numFmtId="211" fontId="0" fillId="7" borderId="0" xfId="0" applyNumberFormat="1" applyFont="1" applyFill="1" applyBorder="1" applyAlignment="1" applyProtection="1">
      <alignment horizontal="center" vertical="top"/>
      <protection hidden="1"/>
    </xf>
    <xf numFmtId="211" fontId="0" fillId="7" borderId="0" xfId="0" applyNumberFormat="1" applyFont="1" applyFill="1" applyAlignment="1" applyProtection="1">
      <alignment/>
      <protection hidden="1"/>
    </xf>
    <xf numFmtId="202" fontId="0" fillId="2" borderId="49" xfId="0" applyNumberFormat="1" applyFont="1" applyFill="1" applyBorder="1" applyAlignment="1" applyProtection="1">
      <alignment horizontal="center" vertical="top"/>
      <protection/>
    </xf>
    <xf numFmtId="202" fontId="0" fillId="2" borderId="16" xfId="0" applyNumberFormat="1" applyFont="1" applyFill="1" applyBorder="1" applyAlignment="1" applyProtection="1">
      <alignment horizontal="center" vertical="top"/>
      <protection/>
    </xf>
    <xf numFmtId="0" fontId="17" fillId="7" borderId="0" xfId="0" applyFont="1" applyFill="1" applyAlignment="1">
      <alignment/>
    </xf>
    <xf numFmtId="0" fontId="8" fillId="7" borderId="0" xfId="0" applyFont="1" applyFill="1" applyAlignment="1">
      <alignment/>
    </xf>
    <xf numFmtId="0" fontId="17" fillId="0" borderId="0" xfId="0" applyFont="1" applyAlignment="1">
      <alignment/>
    </xf>
    <xf numFmtId="0" fontId="0" fillId="7" borderId="0" xfId="0" applyFont="1" applyFill="1" applyBorder="1" applyAlignment="1">
      <alignment wrapText="1"/>
    </xf>
    <xf numFmtId="0" fontId="0" fillId="7" borderId="0" xfId="0" applyFont="1" applyFill="1" applyAlignment="1">
      <alignment/>
    </xf>
    <xf numFmtId="0" fontId="0" fillId="5" borderId="1" xfId="0" applyFont="1" applyFill="1" applyBorder="1" applyAlignment="1">
      <alignment/>
    </xf>
    <xf numFmtId="0" fontId="0" fillId="7" borderId="0" xfId="0" applyFont="1" applyFill="1" applyBorder="1" applyAlignment="1">
      <alignment/>
    </xf>
    <xf numFmtId="0" fontId="0" fillId="0" borderId="0" xfId="0" applyFont="1" applyBorder="1" applyAlignment="1">
      <alignment/>
    </xf>
    <xf numFmtId="0" fontId="0" fillId="7" borderId="0" xfId="0" applyFont="1" applyFill="1" applyBorder="1" applyAlignment="1">
      <alignment horizontal="left"/>
    </xf>
    <xf numFmtId="0" fontId="0" fillId="6" borderId="1" xfId="0" applyFont="1" applyFill="1" applyBorder="1" applyAlignment="1">
      <alignment/>
    </xf>
    <xf numFmtId="0" fontId="0" fillId="7" borderId="0" xfId="0" applyFont="1" applyFill="1" applyBorder="1" applyAlignment="1">
      <alignment horizontal="left"/>
    </xf>
    <xf numFmtId="0" fontId="0" fillId="0" borderId="0" xfId="0" applyFont="1" applyBorder="1" applyAlignment="1">
      <alignment/>
    </xf>
    <xf numFmtId="4" fontId="1" fillId="0" borderId="12" xfId="0" applyNumberFormat="1" applyFont="1" applyFill="1" applyBorder="1" applyAlignment="1">
      <alignment horizontal="center" vertical="top"/>
    </xf>
    <xf numFmtId="211" fontId="0" fillId="7" borderId="0" xfId="0" applyNumberFormat="1" applyFont="1" applyFill="1" applyAlignment="1" applyProtection="1">
      <alignment/>
      <protection hidden="1"/>
    </xf>
    <xf numFmtId="4" fontId="0" fillId="0" borderId="12" xfId="0" applyNumberFormat="1" applyFont="1" applyFill="1" applyBorder="1" applyAlignment="1">
      <alignment horizontal="center" vertical="top" wrapText="1"/>
    </xf>
    <xf numFmtId="4" fontId="1" fillId="0" borderId="39" xfId="0" applyNumberFormat="1" applyFont="1" applyFill="1" applyBorder="1" applyAlignment="1">
      <alignment horizontal="center"/>
    </xf>
    <xf numFmtId="4" fontId="0" fillId="0" borderId="40" xfId="0" applyNumberFormat="1" applyFont="1" applyFill="1" applyBorder="1" applyAlignment="1">
      <alignment horizontal="center" vertical="center"/>
    </xf>
    <xf numFmtId="4" fontId="0" fillId="3" borderId="9" xfId="0" applyNumberFormat="1" applyFont="1" applyFill="1" applyBorder="1" applyAlignment="1">
      <alignment horizontal="left" vertical="top" wrapText="1"/>
    </xf>
    <xf numFmtId="2" fontId="0" fillId="3" borderId="17" xfId="0" applyNumberFormat="1" applyFont="1" applyFill="1" applyBorder="1" applyAlignment="1">
      <alignment horizontal="center" vertical="top"/>
    </xf>
    <xf numFmtId="1" fontId="0" fillId="4" borderId="1" xfId="0" applyNumberFormat="1" applyFont="1" applyFill="1" applyBorder="1" applyAlignment="1">
      <alignment horizontal="center" vertical="top"/>
    </xf>
    <xf numFmtId="0" fontId="0" fillId="3" borderId="50" xfId="0" applyFont="1" applyFill="1" applyBorder="1" applyAlignment="1">
      <alignment/>
    </xf>
    <xf numFmtId="0" fontId="0" fillId="0" borderId="1" xfId="0" applyFont="1" applyBorder="1" applyAlignment="1">
      <alignment horizontal="center" vertical="center" wrapText="1"/>
    </xf>
    <xf numFmtId="0" fontId="8" fillId="7" borderId="0" xfId="0" applyFont="1" applyFill="1" applyAlignment="1">
      <alignment horizontal="left"/>
    </xf>
    <xf numFmtId="4" fontId="0" fillId="3" borderId="0" xfId="0" applyNumberFormat="1" applyFont="1" applyFill="1" applyBorder="1" applyAlignment="1">
      <alignment horizontal="center" vertical="top" wrapText="1"/>
    </xf>
    <xf numFmtId="4" fontId="0" fillId="3" borderId="0" xfId="0" applyNumberFormat="1" applyFont="1" applyFill="1" applyBorder="1" applyAlignment="1">
      <alignment vertical="center" wrapText="1"/>
    </xf>
    <xf numFmtId="4" fontId="1" fillId="0" borderId="21" xfId="0" applyNumberFormat="1" applyFont="1" applyFill="1" applyBorder="1" applyAlignment="1">
      <alignment horizontal="center" vertical="center" wrapText="1"/>
    </xf>
    <xf numFmtId="4" fontId="0" fillId="0" borderId="51" xfId="0" applyNumberFormat="1" applyFont="1" applyFill="1" applyBorder="1" applyAlignment="1">
      <alignment horizontal="left" vertical="center" wrapText="1"/>
    </xf>
    <xf numFmtId="4" fontId="0" fillId="0" borderId="52" xfId="0" applyNumberFormat="1" applyFont="1" applyFill="1" applyBorder="1" applyAlignment="1">
      <alignment horizontal="left" vertical="center" wrapText="1"/>
    </xf>
    <xf numFmtId="4" fontId="1" fillId="0" borderId="48" xfId="0" applyNumberFormat="1" applyFont="1" applyFill="1" applyBorder="1" applyAlignment="1">
      <alignment horizontal="center" vertical="center" wrapText="1"/>
    </xf>
    <xf numFmtId="4" fontId="1" fillId="0" borderId="53" xfId="0" applyNumberFormat="1" applyFont="1" applyFill="1" applyBorder="1" applyAlignment="1">
      <alignment horizontal="center" vertical="center" wrapText="1"/>
    </xf>
    <xf numFmtId="4" fontId="1" fillId="0" borderId="54" xfId="0" applyNumberFormat="1" applyFont="1" applyFill="1" applyBorder="1" applyAlignment="1">
      <alignment horizontal="center" vertical="center" wrapText="1"/>
    </xf>
    <xf numFmtId="0" fontId="28" fillId="7" borderId="19" xfId="20" applyFill="1" applyBorder="1" applyAlignment="1" applyProtection="1">
      <alignment vertical="center"/>
      <protection locked="0"/>
    </xf>
    <xf numFmtId="0" fontId="28" fillId="7" borderId="9" xfId="20" applyFill="1" applyBorder="1" applyAlignment="1" applyProtection="1">
      <alignment vertical="center"/>
      <protection locked="0"/>
    </xf>
    <xf numFmtId="0" fontId="28" fillId="7" borderId="24" xfId="20" applyFill="1" applyBorder="1" applyAlignment="1" applyProtection="1">
      <alignment vertical="center"/>
      <protection locked="0"/>
    </xf>
    <xf numFmtId="0" fontId="7" fillId="0" borderId="0" xfId="0" applyFont="1" applyFill="1" applyBorder="1" applyAlignment="1" applyProtection="1">
      <alignment/>
      <protection/>
    </xf>
    <xf numFmtId="0" fontId="1" fillId="7" borderId="0" xfId="0" applyFont="1" applyFill="1" applyAlignment="1" applyProtection="1">
      <alignment/>
      <protection/>
    </xf>
    <xf numFmtId="0" fontId="0" fillId="7" borderId="0" xfId="0" applyFont="1" applyFill="1" applyAlignment="1" applyProtection="1">
      <alignment/>
      <protection/>
    </xf>
    <xf numFmtId="0" fontId="1" fillId="7" borderId="0" xfId="0" applyFont="1" applyFill="1" applyBorder="1" applyAlignment="1" applyProtection="1">
      <alignment/>
      <protection/>
    </xf>
    <xf numFmtId="0" fontId="0" fillId="7" borderId="0" xfId="0" applyFont="1" applyFill="1" applyBorder="1" applyAlignment="1" applyProtection="1">
      <alignment/>
      <protection/>
    </xf>
    <xf numFmtId="0" fontId="0" fillId="0" borderId="0" xfId="0" applyFont="1" applyAlignment="1" applyProtection="1">
      <alignment/>
      <protection/>
    </xf>
    <xf numFmtId="0" fontId="6" fillId="7" borderId="0" xfId="0" applyFont="1" applyFill="1" applyAlignment="1" applyProtection="1">
      <alignment/>
      <protection/>
    </xf>
    <xf numFmtId="0" fontId="0" fillId="7" borderId="0" xfId="0" applyFont="1" applyFill="1" applyBorder="1" applyAlignment="1" applyProtection="1">
      <alignment wrapText="1"/>
      <protection/>
    </xf>
    <xf numFmtId="0" fontId="0" fillId="3" borderId="1" xfId="0" applyFont="1" applyFill="1" applyBorder="1" applyAlignment="1" applyProtection="1">
      <alignment/>
      <protection/>
    </xf>
    <xf numFmtId="202" fontId="0" fillId="5" borderId="1" xfId="0" applyNumberFormat="1" applyFont="1" applyFill="1" applyBorder="1" applyAlignment="1" applyProtection="1">
      <alignment horizontal="center" vertical="top"/>
      <protection/>
    </xf>
    <xf numFmtId="0" fontId="0" fillId="7" borderId="0" xfId="0" applyFont="1" applyFill="1" applyBorder="1" applyAlignment="1" applyProtection="1">
      <alignment horizontal="left"/>
      <protection/>
    </xf>
    <xf numFmtId="0" fontId="0" fillId="6" borderId="16" xfId="0" applyFont="1" applyFill="1" applyBorder="1" applyAlignment="1" applyProtection="1">
      <alignment/>
      <protection/>
    </xf>
    <xf numFmtId="0" fontId="7" fillId="2" borderId="1" xfId="0" applyFont="1" applyFill="1" applyBorder="1" applyAlignment="1" applyProtection="1">
      <alignment/>
      <protection/>
    </xf>
    <xf numFmtId="0" fontId="0" fillId="3" borderId="10" xfId="0" applyFont="1" applyFill="1" applyBorder="1" applyAlignment="1" applyProtection="1">
      <alignment/>
      <protection/>
    </xf>
    <xf numFmtId="0" fontId="0" fillId="3" borderId="5" xfId="0" applyFont="1" applyFill="1" applyBorder="1" applyAlignment="1" applyProtection="1">
      <alignment/>
      <protection/>
    </xf>
    <xf numFmtId="0" fontId="0" fillId="3" borderId="5" xfId="0" applyFont="1" applyFill="1" applyBorder="1" applyAlignment="1" applyProtection="1">
      <alignment horizontal="center" vertical="center"/>
      <protection/>
    </xf>
    <xf numFmtId="0" fontId="0" fillId="3" borderId="6" xfId="0" applyFont="1" applyFill="1" applyBorder="1" applyAlignment="1" applyProtection="1">
      <alignment horizontal="center" vertical="center"/>
      <protection/>
    </xf>
    <xf numFmtId="0" fontId="0" fillId="3" borderId="11" xfId="0" applyFont="1" applyFill="1" applyBorder="1" applyAlignment="1" applyProtection="1">
      <alignment/>
      <protection/>
    </xf>
    <xf numFmtId="4" fontId="1" fillId="0" borderId="19" xfId="0" applyNumberFormat="1" applyFont="1" applyFill="1" applyBorder="1" applyAlignment="1" applyProtection="1">
      <alignment horizontal="center" vertical="center"/>
      <protection/>
    </xf>
    <xf numFmtId="4" fontId="1" fillId="0" borderId="13" xfId="0" applyNumberFormat="1" applyFont="1" applyFill="1" applyBorder="1" applyAlignment="1" applyProtection="1">
      <alignment horizontal="center" vertical="center"/>
      <protection/>
    </xf>
    <xf numFmtId="4" fontId="1" fillId="0" borderId="37" xfId="0" applyNumberFormat="1" applyFont="1" applyFill="1" applyBorder="1" applyAlignment="1" applyProtection="1">
      <alignment horizontal="center" vertical="center"/>
      <protection/>
    </xf>
    <xf numFmtId="0" fontId="0" fillId="3" borderId="55" xfId="0" applyFont="1" applyFill="1" applyBorder="1" applyAlignment="1" applyProtection="1">
      <alignment horizontal="center" vertical="center"/>
      <protection/>
    </xf>
    <xf numFmtId="4" fontId="0" fillId="7" borderId="47" xfId="0" applyNumberFormat="1" applyFont="1" applyFill="1" applyBorder="1" applyAlignment="1" applyProtection="1">
      <alignment horizontal="center" vertical="center" wrapText="1"/>
      <protection/>
    </xf>
    <xf numFmtId="4" fontId="0" fillId="3" borderId="38" xfId="0" applyNumberFormat="1" applyFont="1" applyFill="1" applyBorder="1" applyAlignment="1" applyProtection="1">
      <alignment horizontal="center" vertical="top"/>
      <protection/>
    </xf>
    <xf numFmtId="4" fontId="0" fillId="0" borderId="16" xfId="0" applyNumberFormat="1" applyFont="1" applyFill="1" applyBorder="1" applyAlignment="1" applyProtection="1">
      <alignment horizontal="center" vertical="center" wrapText="1"/>
      <protection/>
    </xf>
    <xf numFmtId="4" fontId="0" fillId="0" borderId="1" xfId="0" applyNumberFormat="1" applyFont="1" applyFill="1" applyBorder="1" applyAlignment="1" applyProtection="1">
      <alignment horizontal="center" vertical="center" wrapText="1"/>
      <protection/>
    </xf>
    <xf numFmtId="0" fontId="0" fillId="7" borderId="56" xfId="0" applyFont="1" applyFill="1" applyBorder="1" applyAlignment="1" applyProtection="1">
      <alignment horizontal="center" vertical="center"/>
      <protection/>
    </xf>
    <xf numFmtId="4" fontId="0" fillId="0" borderId="39" xfId="0" applyNumberFormat="1" applyFont="1" applyFill="1" applyBorder="1" applyAlignment="1" applyProtection="1">
      <alignment horizontal="center" vertical="top"/>
      <protection/>
    </xf>
    <xf numFmtId="0" fontId="0" fillId="0" borderId="0" xfId="0" applyFont="1" applyAlignment="1" applyProtection="1">
      <alignment horizontal="center" vertical="center"/>
      <protection/>
    </xf>
    <xf numFmtId="4" fontId="0" fillId="0" borderId="16" xfId="0" applyNumberFormat="1" applyFont="1" applyFill="1" applyBorder="1" applyAlignment="1" applyProtection="1">
      <alignment horizontal="center" vertical="center"/>
      <protection/>
    </xf>
    <xf numFmtId="4" fontId="0" fillId="0" borderId="56" xfId="0" applyNumberFormat="1" applyFont="1" applyFill="1" applyBorder="1" applyAlignment="1" applyProtection="1">
      <alignment horizontal="center" vertical="center"/>
      <protection/>
    </xf>
    <xf numFmtId="4" fontId="0" fillId="0" borderId="17" xfId="0" applyNumberFormat="1" applyFont="1" applyFill="1" applyBorder="1" applyAlignment="1" applyProtection="1">
      <alignment horizontal="center" vertical="center"/>
      <protection/>
    </xf>
    <xf numFmtId="4" fontId="0" fillId="3" borderId="9" xfId="0" applyNumberFormat="1" applyFont="1" applyFill="1" applyBorder="1" applyAlignment="1" applyProtection="1">
      <alignment horizontal="center" vertical="top"/>
      <protection/>
    </xf>
    <xf numFmtId="4" fontId="0" fillId="3" borderId="57" xfId="0" applyNumberFormat="1" applyFont="1" applyFill="1" applyBorder="1" applyAlignment="1" applyProtection="1">
      <alignment horizontal="center" vertical="center"/>
      <protection/>
    </xf>
    <xf numFmtId="1" fontId="0" fillId="3" borderId="1" xfId="0" applyNumberFormat="1" applyFont="1" applyFill="1" applyBorder="1" applyAlignment="1" applyProtection="1">
      <alignment horizontal="center" vertical="center"/>
      <protection/>
    </xf>
    <xf numFmtId="2" fontId="0" fillId="3" borderId="1" xfId="0" applyNumberFormat="1" applyFont="1" applyFill="1" applyBorder="1" applyAlignment="1" applyProtection="1">
      <alignment horizontal="center" vertical="center"/>
      <protection/>
    </xf>
    <xf numFmtId="202" fontId="0" fillId="3" borderId="17" xfId="0" applyNumberFormat="1" applyFont="1" applyFill="1" applyBorder="1" applyAlignment="1" applyProtection="1">
      <alignment horizontal="center" vertical="center"/>
      <protection/>
    </xf>
    <xf numFmtId="1" fontId="0" fillId="3" borderId="17" xfId="0" applyNumberFormat="1" applyFont="1" applyFill="1" applyBorder="1" applyAlignment="1" applyProtection="1" quotePrefix="1">
      <alignment horizontal="center" vertical="center"/>
      <protection/>
    </xf>
    <xf numFmtId="4" fontId="0" fillId="4" borderId="9" xfId="0" applyNumberFormat="1" applyFont="1" applyFill="1" applyBorder="1" applyAlignment="1" applyProtection="1">
      <alignment horizontal="center" vertical="top"/>
      <protection/>
    </xf>
    <xf numFmtId="4" fontId="0" fillId="4" borderId="57" xfId="0" applyNumberFormat="1" applyFont="1" applyFill="1" applyBorder="1" applyAlignment="1" applyProtection="1">
      <alignment horizontal="center" vertical="center"/>
      <protection/>
    </xf>
    <xf numFmtId="2" fontId="0" fillId="4" borderId="1" xfId="0" applyNumberFormat="1" applyFont="1" applyFill="1" applyBorder="1" applyAlignment="1" applyProtection="1">
      <alignment horizontal="center" vertical="center"/>
      <protection/>
    </xf>
    <xf numFmtId="4" fontId="0" fillId="3" borderId="0" xfId="0" applyNumberFormat="1" applyFont="1" applyFill="1" applyBorder="1" applyAlignment="1" applyProtection="1">
      <alignment horizontal="center" vertical="top"/>
      <protection/>
    </xf>
    <xf numFmtId="0" fontId="0" fillId="3" borderId="58" xfId="0" applyFont="1" applyFill="1" applyBorder="1" applyAlignment="1" applyProtection="1">
      <alignment horizontal="center" vertical="center"/>
      <protection/>
    </xf>
    <xf numFmtId="4" fontId="1" fillId="3" borderId="58" xfId="0" applyNumberFormat="1" applyFont="1" applyFill="1" applyBorder="1" applyAlignment="1" applyProtection="1">
      <alignment horizontal="center" vertical="center"/>
      <protection/>
    </xf>
    <xf numFmtId="4" fontId="1" fillId="3" borderId="59" xfId="0" applyNumberFormat="1" applyFont="1" applyFill="1" applyBorder="1" applyAlignment="1" applyProtection="1">
      <alignment horizontal="center" vertical="center"/>
      <protection/>
    </xf>
    <xf numFmtId="0" fontId="0" fillId="3" borderId="2" xfId="0" applyFont="1" applyFill="1" applyBorder="1" applyAlignment="1" applyProtection="1">
      <alignment/>
      <protection/>
    </xf>
    <xf numFmtId="0" fontId="0" fillId="3" borderId="3" xfId="0" applyFont="1" applyFill="1" applyBorder="1" applyAlignment="1" applyProtection="1">
      <alignment/>
      <protection/>
    </xf>
    <xf numFmtId="0" fontId="0" fillId="3" borderId="3" xfId="0" applyFont="1" applyFill="1" applyBorder="1" applyAlignment="1" applyProtection="1">
      <alignment horizontal="center" vertical="center"/>
      <protection/>
    </xf>
    <xf numFmtId="4" fontId="0" fillId="3" borderId="3" xfId="0" applyNumberFormat="1" applyFont="1" applyFill="1" applyBorder="1" applyAlignment="1" applyProtection="1">
      <alignment horizontal="center" vertical="center"/>
      <protection/>
    </xf>
    <xf numFmtId="0" fontId="0" fillId="3" borderId="4" xfId="0" applyFont="1" applyFill="1" applyBorder="1" applyAlignment="1" applyProtection="1">
      <alignment horizontal="center" vertical="center"/>
      <protection/>
    </xf>
    <xf numFmtId="0" fontId="1" fillId="7" borderId="0" xfId="0" applyFont="1" applyFill="1" applyAlignment="1" applyProtection="1">
      <alignment horizontal="left"/>
      <protection/>
    </xf>
    <xf numFmtId="211" fontId="0" fillId="7" borderId="0" xfId="0" applyNumberFormat="1" applyFont="1" applyFill="1" applyAlignment="1" applyProtection="1">
      <alignment/>
      <protection/>
    </xf>
    <xf numFmtId="4" fontId="0" fillId="0" borderId="9" xfId="0" applyNumberFormat="1" applyFont="1" applyFill="1" applyBorder="1" applyAlignment="1" applyProtection="1">
      <alignment horizontal="left" vertical="top"/>
      <protection locked="0"/>
    </xf>
    <xf numFmtId="4" fontId="0" fillId="5" borderId="57" xfId="0" applyNumberFormat="1" applyFont="1" applyFill="1" applyBorder="1" applyAlignment="1" applyProtection="1">
      <alignment horizontal="center" vertical="center"/>
      <protection locked="0"/>
    </xf>
    <xf numFmtId="2" fontId="0" fillId="5" borderId="1" xfId="0" applyNumberFormat="1" applyFont="1" applyFill="1" applyBorder="1" applyAlignment="1" applyProtection="1">
      <alignment horizontal="center" vertical="center"/>
      <protection locked="0"/>
    </xf>
    <xf numFmtId="202" fontId="0" fillId="6" borderId="1" xfId="0" applyNumberFormat="1" applyFont="1" applyFill="1" applyBorder="1" applyAlignment="1" applyProtection="1">
      <alignment horizontal="center" vertical="center"/>
      <protection locked="0"/>
    </xf>
    <xf numFmtId="4" fontId="0" fillId="0" borderId="24" xfId="0" applyNumberFormat="1" applyFont="1" applyFill="1" applyBorder="1" applyAlignment="1" applyProtection="1">
      <alignment horizontal="left" vertical="top"/>
      <protection locked="0"/>
    </xf>
    <xf numFmtId="4" fontId="0" fillId="5" borderId="49" xfId="0" applyNumberFormat="1" applyFont="1" applyFill="1" applyBorder="1" applyAlignment="1" applyProtection="1">
      <alignment horizontal="center" vertical="center"/>
      <protection locked="0"/>
    </xf>
    <xf numFmtId="2" fontId="0" fillId="5" borderId="49" xfId="0" applyNumberFormat="1" applyFont="1" applyFill="1" applyBorder="1" applyAlignment="1" applyProtection="1">
      <alignment horizontal="center" vertical="center"/>
      <protection locked="0"/>
    </xf>
    <xf numFmtId="4" fontId="0" fillId="0" borderId="39" xfId="0" applyNumberFormat="1" applyFont="1" applyFill="1" applyBorder="1" applyAlignment="1" applyProtection="1">
      <alignment horizontal="left" vertical="top"/>
      <protection locked="0"/>
    </xf>
    <xf numFmtId="4" fontId="0" fillId="5" borderId="60" xfId="0" applyNumberFormat="1" applyFont="1" applyFill="1" applyBorder="1" applyAlignment="1" applyProtection="1">
      <alignment horizontal="center" vertical="center" wrapText="1"/>
      <protection locked="0"/>
    </xf>
    <xf numFmtId="2" fontId="0" fillId="5" borderId="16" xfId="0" applyNumberFormat="1" applyFont="1" applyFill="1" applyBorder="1" applyAlignment="1" applyProtection="1">
      <alignment horizontal="center" vertical="center"/>
      <protection locked="0"/>
    </xf>
    <xf numFmtId="4" fontId="0" fillId="5" borderId="60" xfId="0" applyNumberFormat="1" applyFont="1" applyFill="1" applyBorder="1" applyAlignment="1" applyProtection="1">
      <alignment horizontal="center" vertical="center"/>
      <protection locked="0"/>
    </xf>
    <xf numFmtId="4" fontId="0" fillId="5" borderId="18" xfId="0" applyNumberFormat="1" applyFont="1" applyFill="1" applyBorder="1" applyAlignment="1" applyProtection="1">
      <alignment horizontal="center" vertical="center"/>
      <protection locked="0"/>
    </xf>
    <xf numFmtId="2" fontId="0" fillId="5" borderId="41" xfId="0" applyNumberFormat="1" applyFont="1" applyFill="1" applyBorder="1" applyAlignment="1" applyProtection="1">
      <alignment horizontal="center" vertical="center"/>
      <protection locked="0"/>
    </xf>
    <xf numFmtId="0" fontId="0" fillId="3" borderId="10" xfId="0" applyFont="1" applyFill="1" applyBorder="1" applyAlignment="1" applyProtection="1">
      <alignment/>
      <protection/>
    </xf>
    <xf numFmtId="0" fontId="0" fillId="3" borderId="5" xfId="0" applyFont="1" applyFill="1" applyBorder="1" applyAlignment="1" applyProtection="1">
      <alignment/>
      <protection/>
    </xf>
    <xf numFmtId="0" fontId="0" fillId="3" borderId="6" xfId="0" applyFont="1" applyFill="1" applyBorder="1" applyAlignment="1" applyProtection="1">
      <alignment/>
      <protection/>
    </xf>
    <xf numFmtId="0" fontId="0" fillId="3" borderId="11" xfId="0" applyFont="1" applyFill="1" applyBorder="1" applyAlignment="1" applyProtection="1">
      <alignment/>
      <protection/>
    </xf>
    <xf numFmtId="4" fontId="0" fillId="3" borderId="7" xfId="0" applyNumberFormat="1" applyFont="1" applyFill="1" applyBorder="1" applyAlignment="1" applyProtection="1">
      <alignment horizontal="center" vertical="top"/>
      <protection/>
    </xf>
    <xf numFmtId="4" fontId="1" fillId="0" borderId="45" xfId="0" applyNumberFormat="1" applyFont="1" applyFill="1" applyBorder="1" applyAlignment="1" applyProtection="1">
      <alignment horizontal="center" vertical="top"/>
      <protection/>
    </xf>
    <xf numFmtId="4" fontId="0" fillId="0" borderId="47" xfId="0" applyNumberFormat="1" applyFont="1" applyFill="1" applyBorder="1" applyAlignment="1" applyProtection="1">
      <alignment horizontal="center" vertical="top" wrapText="1"/>
      <protection/>
    </xf>
    <xf numFmtId="4" fontId="0" fillId="0" borderId="15" xfId="0" applyNumberFormat="1" applyFont="1" applyFill="1" applyBorder="1" applyAlignment="1" applyProtection="1">
      <alignment horizontal="center" vertical="top" wrapText="1"/>
      <protection/>
    </xf>
    <xf numFmtId="4" fontId="0" fillId="0" borderId="16" xfId="0" applyNumberFormat="1" applyFont="1" applyFill="1" applyBorder="1" applyAlignment="1" applyProtection="1">
      <alignment horizontal="center" vertical="top"/>
      <protection/>
    </xf>
    <xf numFmtId="4" fontId="0" fillId="0" borderId="56" xfId="0" applyNumberFormat="1" applyFont="1" applyFill="1" applyBorder="1" applyAlignment="1" applyProtection="1">
      <alignment horizontal="center" vertical="top"/>
      <protection/>
    </xf>
    <xf numFmtId="4" fontId="0" fillId="0" borderId="40" xfId="0" applyNumberFormat="1" applyFont="1" applyFill="1" applyBorder="1" applyAlignment="1" applyProtection="1">
      <alignment horizontal="center" vertical="top"/>
      <protection/>
    </xf>
    <xf numFmtId="1" fontId="0" fillId="3" borderId="12" xfId="0" applyNumberFormat="1" applyFont="1" applyFill="1" applyBorder="1" applyAlignment="1" applyProtection="1">
      <alignment horizontal="center" vertical="top"/>
      <protection/>
    </xf>
    <xf numFmtId="2" fontId="0" fillId="4" borderId="12" xfId="0" applyNumberFormat="1" applyFont="1" applyFill="1" applyBorder="1" applyAlignment="1" applyProtection="1">
      <alignment horizontal="center" vertical="top"/>
      <protection/>
    </xf>
    <xf numFmtId="1" fontId="0" fillId="2" borderId="12" xfId="0" applyNumberFormat="1" applyFont="1" applyFill="1" applyBorder="1" applyAlignment="1" applyProtection="1">
      <alignment horizontal="center" vertical="top"/>
      <protection/>
    </xf>
    <xf numFmtId="1" fontId="1" fillId="2" borderId="46" xfId="0" applyNumberFormat="1" applyFont="1" applyFill="1" applyBorder="1" applyAlignment="1" applyProtection="1">
      <alignment horizontal="center" vertical="top"/>
      <protection/>
    </xf>
    <xf numFmtId="1" fontId="1" fillId="2" borderId="21" xfId="0" applyNumberFormat="1" applyFont="1" applyFill="1" applyBorder="1" applyAlignment="1" applyProtection="1">
      <alignment horizontal="center" vertical="top"/>
      <protection/>
    </xf>
    <xf numFmtId="4" fontId="0" fillId="3" borderId="3" xfId="0" applyNumberFormat="1" applyFont="1" applyFill="1" applyBorder="1" applyAlignment="1" applyProtection="1">
      <alignment vertical="top"/>
      <protection/>
    </xf>
    <xf numFmtId="2" fontId="0" fillId="6" borderId="1" xfId="0" applyNumberFormat="1" applyFont="1" applyFill="1" applyBorder="1" applyAlignment="1" applyProtection="1">
      <alignment horizontal="center" vertical="top"/>
      <protection locked="0"/>
    </xf>
    <xf numFmtId="2" fontId="0" fillId="6" borderId="49" xfId="0" applyNumberFormat="1" applyFont="1" applyFill="1" applyBorder="1" applyAlignment="1" applyProtection="1">
      <alignment horizontal="center" vertical="top"/>
      <protection locked="0"/>
    </xf>
    <xf numFmtId="1" fontId="0" fillId="5" borderId="1" xfId="0" applyNumberFormat="1" applyFont="1" applyFill="1" applyBorder="1" applyAlignment="1" applyProtection="1">
      <alignment horizontal="center" vertical="top"/>
      <protection locked="0"/>
    </xf>
    <xf numFmtId="2" fontId="0" fillId="6" borderId="1" xfId="0" applyNumberFormat="1" applyFont="1" applyFill="1" applyBorder="1" applyAlignment="1" applyProtection="1">
      <alignment horizontal="center" vertical="top"/>
      <protection locked="0"/>
    </xf>
    <xf numFmtId="49" fontId="3" fillId="0" borderId="9" xfId="0" applyNumberFormat="1" applyFont="1" applyFill="1" applyBorder="1" applyAlignment="1" applyProtection="1">
      <alignment vertical="top"/>
      <protection locked="0"/>
    </xf>
    <xf numFmtId="49" fontId="3" fillId="0" borderId="9" xfId="0" applyNumberFormat="1" applyFont="1" applyFill="1" applyBorder="1" applyAlignment="1" applyProtection="1">
      <alignment vertical="top" wrapText="1"/>
      <protection locked="0"/>
    </xf>
    <xf numFmtId="49" fontId="3" fillId="0" borderId="44" xfId="0" applyNumberFormat="1" applyFont="1" applyFill="1" applyBorder="1" applyAlignment="1" applyProtection="1">
      <alignment vertical="top"/>
      <protection locked="0"/>
    </xf>
    <xf numFmtId="4" fontId="0" fillId="5" borderId="9" xfId="0" applyNumberFormat="1" applyFont="1" applyFill="1" applyBorder="1" applyAlignment="1" applyProtection="1">
      <alignment horizontal="left" vertical="top"/>
      <protection locked="0"/>
    </xf>
    <xf numFmtId="0" fontId="0" fillId="5" borderId="9" xfId="0" applyNumberFormat="1" applyFont="1" applyFill="1" applyBorder="1" applyAlignment="1" applyProtection="1">
      <alignment horizontal="left" vertical="top"/>
      <protection locked="0"/>
    </xf>
    <xf numFmtId="4" fontId="0" fillId="5" borderId="24" xfId="0" applyNumberFormat="1" applyFont="1" applyFill="1" applyBorder="1" applyAlignment="1" applyProtection="1">
      <alignment horizontal="left" vertical="top"/>
      <protection locked="0"/>
    </xf>
    <xf numFmtId="1" fontId="0" fillId="5" borderId="49" xfId="0" applyNumberFormat="1" applyFont="1" applyFill="1" applyBorder="1" applyAlignment="1" applyProtection="1">
      <alignment horizontal="center" vertical="top"/>
      <protection locked="0"/>
    </xf>
    <xf numFmtId="204" fontId="0" fillId="6" borderId="1" xfId="0" applyNumberFormat="1" applyFont="1" applyFill="1" applyBorder="1" applyAlignment="1" applyProtection="1">
      <alignment horizontal="center" vertical="top"/>
      <protection locked="0"/>
    </xf>
    <xf numFmtId="204" fontId="0" fillId="6" borderId="49" xfId="0" applyNumberFormat="1" applyFont="1" applyFill="1" applyBorder="1" applyAlignment="1" applyProtection="1">
      <alignment horizontal="center" vertical="top"/>
      <protection locked="0"/>
    </xf>
    <xf numFmtId="204" fontId="0" fillId="6" borderId="16" xfId="0" applyNumberFormat="1" applyFont="1" applyFill="1" applyBorder="1" applyAlignment="1" applyProtection="1">
      <alignment horizontal="center" vertical="top"/>
      <protection locked="0"/>
    </xf>
    <xf numFmtId="204" fontId="0" fillId="6" borderId="41" xfId="0" applyNumberFormat="1" applyFont="1" applyFill="1" applyBorder="1" applyAlignment="1" applyProtection="1">
      <alignment horizontal="center" vertical="top"/>
      <protection locked="0"/>
    </xf>
    <xf numFmtId="4" fontId="0" fillId="0" borderId="53" xfId="0" applyNumberFormat="1" applyFont="1" applyFill="1" applyBorder="1" applyAlignment="1" applyProtection="1">
      <alignment horizontal="left" vertical="top"/>
      <protection locked="0"/>
    </xf>
    <xf numFmtId="4" fontId="0" fillId="5" borderId="37" xfId="0" applyNumberFormat="1" applyFont="1" applyFill="1" applyBorder="1" applyAlignment="1" applyProtection="1">
      <alignment horizontal="left" vertical="top" wrapText="1"/>
      <protection locked="0"/>
    </xf>
    <xf numFmtId="202" fontId="0" fillId="5" borderId="1" xfId="0" applyNumberFormat="1" applyFont="1" applyFill="1" applyBorder="1" applyAlignment="1" applyProtection="1">
      <alignment horizontal="center" vertical="top"/>
      <protection locked="0"/>
    </xf>
    <xf numFmtId="4" fontId="0" fillId="0" borderId="54" xfId="0" applyNumberFormat="1" applyFont="1" applyFill="1" applyBorder="1" applyAlignment="1" applyProtection="1">
      <alignment horizontal="left" vertical="top"/>
      <protection locked="0"/>
    </xf>
    <xf numFmtId="4" fontId="0" fillId="5" borderId="1" xfId="0" applyNumberFormat="1" applyFont="1" applyFill="1" applyBorder="1" applyAlignment="1" applyProtection="1">
      <alignment horizontal="left" vertical="top" wrapText="1"/>
      <protection locked="0"/>
    </xf>
    <xf numFmtId="4" fontId="0" fillId="0" borderId="61" xfId="0" applyNumberFormat="1" applyFont="1" applyFill="1" applyBorder="1" applyAlignment="1" applyProtection="1">
      <alignment horizontal="left" vertical="top"/>
      <protection locked="0"/>
    </xf>
    <xf numFmtId="4" fontId="0" fillId="5" borderId="49" xfId="0" applyNumberFormat="1" applyFont="1" applyFill="1" applyBorder="1" applyAlignment="1" applyProtection="1">
      <alignment horizontal="left" vertical="top" wrapText="1"/>
      <protection locked="0"/>
    </xf>
    <xf numFmtId="202" fontId="0" fillId="5" borderId="49" xfId="0" applyNumberFormat="1" applyFont="1" applyFill="1" applyBorder="1" applyAlignment="1" applyProtection="1">
      <alignment horizontal="center" vertical="top"/>
      <protection locked="0"/>
    </xf>
    <xf numFmtId="2" fontId="0" fillId="6" borderId="49" xfId="0" applyNumberFormat="1" applyFont="1" applyFill="1" applyBorder="1" applyAlignment="1" applyProtection="1">
      <alignment horizontal="center" vertical="top"/>
      <protection locked="0"/>
    </xf>
    <xf numFmtId="4" fontId="0" fillId="0" borderId="62" xfId="0" applyNumberFormat="1" applyFont="1" applyFill="1" applyBorder="1" applyAlignment="1" applyProtection="1">
      <alignment horizontal="left" vertical="top"/>
      <protection locked="0"/>
    </xf>
    <xf numFmtId="1" fontId="0" fillId="5" borderId="16" xfId="0" applyNumberFormat="1" applyFont="1" applyFill="1" applyBorder="1" applyAlignment="1" applyProtection="1">
      <alignment horizontal="center" vertical="top"/>
      <protection locked="0"/>
    </xf>
    <xf numFmtId="202" fontId="0" fillId="5" borderId="16" xfId="0" applyNumberFormat="1" applyFont="1" applyFill="1" applyBorder="1" applyAlignment="1" applyProtection="1">
      <alignment horizontal="center" vertical="top"/>
      <protection locked="0"/>
    </xf>
    <xf numFmtId="2" fontId="0" fillId="6" borderId="16" xfId="0" applyNumberFormat="1" applyFont="1" applyFill="1" applyBorder="1" applyAlignment="1" applyProtection="1">
      <alignment horizontal="center" vertical="top"/>
      <protection locked="0"/>
    </xf>
    <xf numFmtId="4" fontId="0" fillId="5" borderId="9" xfId="0" applyNumberFormat="1" applyFont="1" applyFill="1" applyBorder="1" applyAlignment="1" applyProtection="1">
      <alignment horizontal="left" vertical="top"/>
      <protection locked="0"/>
    </xf>
    <xf numFmtId="1" fontId="0" fillId="5" borderId="1" xfId="0" applyNumberFormat="1" applyFont="1" applyFill="1" applyBorder="1" applyAlignment="1" applyProtection="1">
      <alignment horizontal="center" vertical="top"/>
      <protection locked="0"/>
    </xf>
    <xf numFmtId="4" fontId="0" fillId="5" borderId="44" xfId="0" applyNumberFormat="1" applyFont="1" applyFill="1" applyBorder="1" applyAlignment="1" applyProtection="1">
      <alignment horizontal="left" vertical="top"/>
      <protection locked="0"/>
    </xf>
    <xf numFmtId="1" fontId="0" fillId="5" borderId="49" xfId="0" applyNumberFormat="1" applyFont="1" applyFill="1" applyBorder="1" applyAlignment="1" applyProtection="1">
      <alignment horizontal="center" vertical="top"/>
      <protection locked="0"/>
    </xf>
    <xf numFmtId="0" fontId="0" fillId="7" borderId="40" xfId="0" applyFont="1" applyFill="1" applyBorder="1" applyAlignment="1" applyProtection="1">
      <alignment horizontal="center" vertical="center"/>
      <protection/>
    </xf>
    <xf numFmtId="1" fontId="0" fillId="3" borderId="1" xfId="0" applyNumberFormat="1" applyFont="1" applyFill="1" applyBorder="1" applyAlignment="1" applyProtection="1">
      <alignment horizontal="center" vertical="center"/>
      <protection/>
    </xf>
    <xf numFmtId="204" fontId="0" fillId="3" borderId="1" xfId="0" applyNumberFormat="1" applyFont="1" applyFill="1" applyBorder="1" applyAlignment="1" applyProtection="1">
      <alignment horizontal="center" vertical="center"/>
      <protection/>
    </xf>
    <xf numFmtId="1" fontId="0" fillId="3" borderId="12" xfId="0" applyNumberFormat="1" applyFont="1" applyFill="1" applyBorder="1" applyAlignment="1" applyProtection="1">
      <alignment horizontal="center" vertical="center"/>
      <protection/>
    </xf>
    <xf numFmtId="2" fontId="0" fillId="4" borderId="1" xfId="0" applyNumberFormat="1" applyFont="1" applyFill="1" applyBorder="1" applyAlignment="1" applyProtection="1">
      <alignment horizontal="center" vertical="center"/>
      <protection/>
    </xf>
    <xf numFmtId="2" fontId="0" fillId="5" borderId="1" xfId="0" applyNumberFormat="1" applyFont="1" applyFill="1" applyBorder="1" applyAlignment="1" applyProtection="1">
      <alignment horizontal="center" vertical="center"/>
      <protection locked="0"/>
    </xf>
    <xf numFmtId="1" fontId="0" fillId="2" borderId="12" xfId="0" applyNumberFormat="1" applyFont="1" applyFill="1" applyBorder="1" applyAlignment="1" applyProtection="1">
      <alignment horizontal="center" vertical="center"/>
      <protection/>
    </xf>
    <xf numFmtId="2" fontId="0" fillId="5" borderId="49" xfId="0" applyNumberFormat="1" applyFont="1" applyFill="1" applyBorder="1" applyAlignment="1" applyProtection="1">
      <alignment horizontal="center" vertical="center"/>
      <protection locked="0"/>
    </xf>
    <xf numFmtId="2" fontId="0" fillId="5" borderId="16" xfId="0" applyNumberFormat="1" applyFont="1" applyFill="1" applyBorder="1" applyAlignment="1" applyProtection="1">
      <alignment horizontal="center" vertical="center"/>
      <protection locked="0"/>
    </xf>
    <xf numFmtId="4" fontId="1" fillId="0" borderId="14" xfId="0" applyNumberFormat="1" applyFont="1" applyFill="1" applyBorder="1" applyAlignment="1" applyProtection="1">
      <alignment horizontal="center" vertical="center"/>
      <protection/>
    </xf>
    <xf numFmtId="4" fontId="0" fillId="0" borderId="18" xfId="0" applyNumberFormat="1" applyFont="1" applyFill="1" applyBorder="1" applyAlignment="1" applyProtection="1">
      <alignment horizontal="center" vertical="center" wrapText="1"/>
      <protection/>
    </xf>
    <xf numFmtId="204" fontId="0" fillId="4" borderId="1" xfId="0" applyNumberFormat="1" applyFont="1" applyFill="1" applyBorder="1" applyAlignment="1" applyProtection="1">
      <alignment horizontal="center" vertical="center"/>
      <protection/>
    </xf>
    <xf numFmtId="204" fontId="0" fillId="6" borderId="1" xfId="0" applyNumberFormat="1" applyFont="1" applyFill="1" applyBorder="1" applyAlignment="1" applyProtection="1">
      <alignment horizontal="center" vertical="center"/>
      <protection locked="0"/>
    </xf>
    <xf numFmtId="204" fontId="0" fillId="6" borderId="49" xfId="0" applyNumberFormat="1" applyFont="1" applyFill="1" applyBorder="1" applyAlignment="1" applyProtection="1">
      <alignment horizontal="center" vertical="center"/>
      <protection locked="0"/>
    </xf>
    <xf numFmtId="204" fontId="0" fillId="6" borderId="16" xfId="0" applyNumberFormat="1" applyFont="1" applyFill="1" applyBorder="1" applyAlignment="1" applyProtection="1">
      <alignment horizontal="center" vertical="center"/>
      <protection locked="0"/>
    </xf>
    <xf numFmtId="204" fontId="0" fillId="6" borderId="41" xfId="0" applyNumberFormat="1" applyFont="1" applyFill="1" applyBorder="1" applyAlignment="1" applyProtection="1">
      <alignment horizontal="center" vertical="center"/>
      <protection locked="0"/>
    </xf>
    <xf numFmtId="4" fontId="1" fillId="0" borderId="19" xfId="0" applyNumberFormat="1" applyFont="1" applyFill="1" applyBorder="1" applyAlignment="1" applyProtection="1">
      <alignment horizontal="center" vertical="center"/>
      <protection/>
    </xf>
    <xf numFmtId="4" fontId="1" fillId="0" borderId="37" xfId="0" applyNumberFormat="1" applyFont="1" applyFill="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37" xfId="0" applyFont="1" applyBorder="1" applyAlignment="1" applyProtection="1">
      <alignment horizontal="center" vertical="center"/>
      <protection/>
    </xf>
    <xf numFmtId="2" fontId="3" fillId="3" borderId="1" xfId="0" applyNumberFormat="1" applyFont="1" applyFill="1" applyBorder="1" applyAlignment="1">
      <alignment horizontal="center" vertical="top"/>
    </xf>
    <xf numFmtId="2" fontId="3" fillId="6" borderId="1" xfId="0" applyNumberFormat="1" applyFont="1" applyFill="1" applyBorder="1" applyAlignment="1" applyProtection="1">
      <alignment horizontal="center" vertical="top"/>
      <protection locked="0"/>
    </xf>
    <xf numFmtId="2" fontId="3" fillId="6" borderId="41" xfId="0" applyNumberFormat="1" applyFont="1" applyFill="1" applyBorder="1" applyAlignment="1" applyProtection="1">
      <alignment horizontal="center" vertical="top"/>
      <protection locked="0"/>
    </xf>
    <xf numFmtId="4" fontId="1" fillId="7" borderId="48" xfId="0" applyNumberFormat="1" applyFont="1" applyFill="1" applyBorder="1" applyAlignment="1">
      <alignment horizontal="right" vertical="top"/>
    </xf>
    <xf numFmtId="4" fontId="0" fillId="0" borderId="21" xfId="0" applyNumberFormat="1" applyFont="1" applyFill="1" applyBorder="1" applyAlignment="1">
      <alignment horizontal="center" vertical="top" wrapText="1"/>
    </xf>
    <xf numFmtId="1" fontId="0" fillId="2" borderId="12" xfId="0" applyNumberFormat="1" applyFont="1" applyFill="1" applyBorder="1" applyAlignment="1" applyProtection="1">
      <alignment horizontal="center"/>
      <protection/>
    </xf>
    <xf numFmtId="2" fontId="0" fillId="3" borderId="1" xfId="0" applyNumberFormat="1" applyFont="1" applyFill="1" applyBorder="1" applyAlignment="1" applyProtection="1">
      <alignment horizontal="center" vertical="center"/>
      <protection/>
    </xf>
    <xf numFmtId="1" fontId="0" fillId="4" borderId="1" xfId="0" applyNumberFormat="1" applyFont="1" applyFill="1" applyBorder="1" applyAlignment="1" applyProtection="1">
      <alignment horizontal="center" vertical="center"/>
      <protection/>
    </xf>
    <xf numFmtId="1" fontId="0" fillId="5" borderId="1" xfId="0" applyNumberFormat="1" applyFont="1" applyFill="1" applyBorder="1" applyAlignment="1" applyProtection="1">
      <alignment horizontal="center" vertical="center"/>
      <protection locked="0"/>
    </xf>
    <xf numFmtId="1" fontId="0" fillId="5" borderId="49" xfId="0" applyNumberFormat="1" applyFont="1" applyFill="1" applyBorder="1" applyAlignment="1" applyProtection="1">
      <alignment horizontal="center" vertical="center"/>
      <protection locked="0"/>
    </xf>
    <xf numFmtId="1" fontId="0" fillId="5" borderId="16" xfId="0" applyNumberFormat="1" applyFont="1" applyFill="1" applyBorder="1" applyAlignment="1" applyProtection="1">
      <alignment horizontal="center" vertical="center"/>
      <protection locked="0"/>
    </xf>
    <xf numFmtId="1" fontId="0" fillId="5" borderId="41"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top"/>
      <protection/>
    </xf>
    <xf numFmtId="1" fontId="1" fillId="2" borderId="63" xfId="0" applyNumberFormat="1" applyFont="1" applyFill="1" applyBorder="1" applyAlignment="1" applyProtection="1">
      <alignment horizontal="center" vertical="top"/>
      <protection/>
    </xf>
    <xf numFmtId="1" fontId="0" fillId="5" borderId="57" xfId="0" applyNumberFormat="1"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xf>
    <xf numFmtId="0" fontId="28" fillId="7" borderId="0" xfId="20" applyFont="1" applyFill="1" applyAlignment="1" applyProtection="1">
      <alignment/>
      <protection/>
    </xf>
    <xf numFmtId="1" fontId="0" fillId="2" borderId="1" xfId="0" applyNumberFormat="1" applyFont="1" applyFill="1" applyBorder="1" applyAlignment="1" applyProtection="1">
      <alignment horizontal="center" vertical="center"/>
      <protection/>
    </xf>
    <xf numFmtId="1" fontId="0" fillId="4" borderId="1" xfId="0" applyNumberFormat="1" applyFont="1" applyFill="1" applyBorder="1" applyAlignment="1" applyProtection="1">
      <alignment horizontal="center" vertical="center"/>
      <protection/>
    </xf>
    <xf numFmtId="1" fontId="0" fillId="5" borderId="1" xfId="0" applyNumberFormat="1" applyFont="1" applyFill="1" applyBorder="1" applyAlignment="1" applyProtection="1">
      <alignment horizontal="center" vertical="center"/>
      <protection locked="0"/>
    </xf>
    <xf numFmtId="1" fontId="0" fillId="5" borderId="49" xfId="0" applyNumberFormat="1" applyFont="1" applyFill="1" applyBorder="1" applyAlignment="1" applyProtection="1">
      <alignment horizontal="center" vertical="center"/>
      <protection locked="0"/>
    </xf>
    <xf numFmtId="1" fontId="0" fillId="5" borderId="16" xfId="0" applyNumberFormat="1" applyFont="1" applyFill="1" applyBorder="1" applyAlignment="1" applyProtection="1">
      <alignment horizontal="center" vertical="center"/>
      <protection locked="0"/>
    </xf>
    <xf numFmtId="1" fontId="0" fillId="5" borderId="41"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xf>
    <xf numFmtId="202" fontId="0" fillId="4" borderId="17" xfId="0" applyNumberFormat="1" applyFont="1" applyFill="1" applyBorder="1" applyAlignment="1" applyProtection="1">
      <alignment horizontal="center" vertical="center"/>
      <protection/>
    </xf>
    <xf numFmtId="1" fontId="0" fillId="4" borderId="17" xfId="0" applyNumberFormat="1" applyFont="1" applyFill="1" applyBorder="1" applyAlignment="1" applyProtection="1">
      <alignment horizontal="center" vertical="center"/>
      <protection/>
    </xf>
    <xf numFmtId="1" fontId="1" fillId="2" borderId="48" xfId="0" applyNumberFormat="1" applyFont="1" applyFill="1" applyBorder="1" applyAlignment="1" applyProtection="1">
      <alignment horizontal="center" vertical="center"/>
      <protection/>
    </xf>
    <xf numFmtId="1" fontId="0" fillId="3" borderId="1" xfId="0" applyNumberFormat="1" applyFont="1" applyFill="1" applyBorder="1" applyAlignment="1" applyProtection="1">
      <alignment horizontal="center" vertical="top"/>
      <protection/>
    </xf>
    <xf numFmtId="1" fontId="0" fillId="4" borderId="1" xfId="0" applyNumberFormat="1" applyFont="1" applyFill="1" applyBorder="1" applyAlignment="1" applyProtection="1">
      <alignment horizontal="center" vertical="top"/>
      <protection/>
    </xf>
    <xf numFmtId="1" fontId="0" fillId="3" borderId="17" xfId="0" applyNumberFormat="1" applyFont="1" applyFill="1" applyBorder="1" applyAlignment="1" applyProtection="1">
      <alignment horizontal="center" vertical="top"/>
      <protection/>
    </xf>
    <xf numFmtId="1" fontId="0" fillId="4" borderId="17" xfId="0" applyNumberFormat="1" applyFont="1" applyFill="1" applyBorder="1" applyAlignment="1" applyProtection="1">
      <alignment horizontal="center" vertical="top"/>
      <protection/>
    </xf>
    <xf numFmtId="1" fontId="0" fillId="5" borderId="17" xfId="0" applyNumberFormat="1" applyFont="1" applyFill="1" applyBorder="1" applyAlignment="1" applyProtection="1">
      <alignment horizontal="center" vertical="top"/>
      <protection locked="0"/>
    </xf>
    <xf numFmtId="1" fontId="0" fillId="5" borderId="64" xfId="0" applyNumberFormat="1" applyFont="1" applyFill="1" applyBorder="1" applyAlignment="1" applyProtection="1">
      <alignment horizontal="center" vertical="top"/>
      <protection locked="0"/>
    </xf>
    <xf numFmtId="1" fontId="0" fillId="6" borderId="1" xfId="0" applyNumberFormat="1" applyFont="1" applyFill="1" applyBorder="1" applyAlignment="1" applyProtection="1">
      <alignment horizontal="center" vertical="top"/>
      <protection locked="0"/>
    </xf>
    <xf numFmtId="4" fontId="0" fillId="3" borderId="54" xfId="0" applyNumberFormat="1" applyFont="1" applyFill="1" applyBorder="1" applyAlignment="1">
      <alignment horizontal="center" vertical="top"/>
    </xf>
    <xf numFmtId="4" fontId="0" fillId="4" borderId="54" xfId="0" applyNumberFormat="1" applyFont="1" applyFill="1" applyBorder="1" applyAlignment="1">
      <alignment horizontal="center" vertical="top"/>
    </xf>
    <xf numFmtId="4" fontId="0" fillId="3" borderId="1" xfId="0" applyNumberFormat="1" applyFont="1" applyFill="1" applyBorder="1" applyAlignment="1">
      <alignment horizontal="center" vertical="top"/>
    </xf>
    <xf numFmtId="1" fontId="0" fillId="4" borderId="12" xfId="0" applyNumberFormat="1" applyFont="1" applyFill="1" applyBorder="1" applyAlignment="1">
      <alignment horizontal="center" vertical="top"/>
    </xf>
    <xf numFmtId="4" fontId="1" fillId="0" borderId="53" xfId="0" applyNumberFormat="1" applyFont="1" applyFill="1" applyBorder="1" applyAlignment="1">
      <alignment horizontal="center" vertical="top"/>
    </xf>
    <xf numFmtId="4" fontId="1" fillId="0" borderId="13" xfId="0" applyNumberFormat="1" applyFont="1" applyFill="1" applyBorder="1" applyAlignment="1">
      <alignment horizontal="center" vertical="top"/>
    </xf>
    <xf numFmtId="4" fontId="0" fillId="0" borderId="18"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top"/>
    </xf>
    <xf numFmtId="1" fontId="3" fillId="5" borderId="1" xfId="0" applyNumberFormat="1" applyFont="1" applyFill="1" applyBorder="1" applyAlignment="1" applyProtection="1">
      <alignment horizontal="center" vertical="top"/>
      <protection locked="0"/>
    </xf>
    <xf numFmtId="1" fontId="3" fillId="5" borderId="41" xfId="0" applyNumberFormat="1" applyFont="1" applyFill="1" applyBorder="1" applyAlignment="1" applyProtection="1">
      <alignment horizontal="center" vertical="top"/>
      <protection locked="0"/>
    </xf>
    <xf numFmtId="1" fontId="3" fillId="4" borderId="12" xfId="0" applyNumberFormat="1" applyFont="1" applyFill="1" applyBorder="1" applyAlignment="1">
      <alignment horizontal="center" vertical="top"/>
    </xf>
    <xf numFmtId="214" fontId="0" fillId="3" borderId="1" xfId="0" applyNumberFormat="1" applyFont="1" applyFill="1" applyBorder="1" applyAlignment="1" applyProtection="1">
      <alignment horizontal="center" vertical="center"/>
      <protection/>
    </xf>
    <xf numFmtId="214" fontId="0" fillId="4" borderId="1" xfId="0" applyNumberFormat="1" applyFont="1" applyFill="1" applyBorder="1" applyAlignment="1" applyProtection="1">
      <alignment horizontal="center" vertical="center"/>
      <protection/>
    </xf>
    <xf numFmtId="214" fontId="0" fillId="6" borderId="1" xfId="0" applyNumberFormat="1" applyFont="1" applyFill="1" applyBorder="1" applyAlignment="1" applyProtection="1">
      <alignment horizontal="center" vertical="center"/>
      <protection locked="0"/>
    </xf>
    <xf numFmtId="214" fontId="0" fillId="6" borderId="49" xfId="0" applyNumberFormat="1" applyFont="1" applyFill="1" applyBorder="1" applyAlignment="1" applyProtection="1">
      <alignment horizontal="center" vertical="center"/>
      <protection locked="0"/>
    </xf>
    <xf numFmtId="214" fontId="0" fillId="6" borderId="16" xfId="0" applyNumberFormat="1" applyFont="1" applyFill="1" applyBorder="1" applyAlignment="1" applyProtection="1">
      <alignment horizontal="center" vertical="center"/>
      <protection locked="0"/>
    </xf>
    <xf numFmtId="214" fontId="0" fillId="6" borderId="41" xfId="0" applyNumberFormat="1" applyFont="1" applyFill="1" applyBorder="1" applyAlignment="1" applyProtection="1">
      <alignment horizontal="center" vertical="center"/>
      <protection locked="0"/>
    </xf>
    <xf numFmtId="214" fontId="0" fillId="3" borderId="17" xfId="0" applyNumberFormat="1" applyFont="1" applyFill="1" applyBorder="1" applyAlignment="1" applyProtection="1">
      <alignment horizontal="center" vertical="center"/>
      <protection/>
    </xf>
    <xf numFmtId="214" fontId="0" fillId="6" borderId="17" xfId="0" applyNumberFormat="1" applyFont="1" applyFill="1" applyBorder="1" applyAlignment="1" applyProtection="1">
      <alignment horizontal="center" vertical="center"/>
      <protection locked="0"/>
    </xf>
    <xf numFmtId="214" fontId="0" fillId="6" borderId="64" xfId="0" applyNumberFormat="1" applyFont="1" applyFill="1" applyBorder="1" applyAlignment="1" applyProtection="1">
      <alignment horizontal="center" vertical="center"/>
      <protection locked="0"/>
    </xf>
    <xf numFmtId="214" fontId="0" fillId="6" borderId="56" xfId="0" applyNumberFormat="1" applyFont="1" applyFill="1" applyBorder="1" applyAlignment="1" applyProtection="1">
      <alignment horizontal="center" vertical="center"/>
      <protection locked="0"/>
    </xf>
    <xf numFmtId="214" fontId="0" fillId="6" borderId="47" xfId="0" applyNumberFormat="1" applyFont="1" applyFill="1" applyBorder="1" applyAlignment="1" applyProtection="1">
      <alignment horizontal="center" vertical="center"/>
      <protection locked="0"/>
    </xf>
    <xf numFmtId="214" fontId="0" fillId="3" borderId="1" xfId="0" applyNumberFormat="1" applyFont="1" applyFill="1" applyBorder="1" applyAlignment="1" applyProtection="1">
      <alignment horizontal="center" vertical="center"/>
      <protection/>
    </xf>
    <xf numFmtId="214" fontId="0" fillId="4" borderId="1" xfId="0" applyNumberFormat="1" applyFont="1" applyFill="1" applyBorder="1" applyAlignment="1" applyProtection="1">
      <alignment horizontal="center" vertical="center"/>
      <protection/>
    </xf>
    <xf numFmtId="214" fontId="0" fillId="6" borderId="1" xfId="0" applyNumberFormat="1" applyFont="1" applyFill="1" applyBorder="1" applyAlignment="1" applyProtection="1">
      <alignment horizontal="center" vertical="center"/>
      <protection locked="0"/>
    </xf>
    <xf numFmtId="214" fontId="0" fillId="6" borderId="49" xfId="0" applyNumberFormat="1" applyFont="1" applyFill="1" applyBorder="1" applyAlignment="1" applyProtection="1">
      <alignment horizontal="center" vertical="center"/>
      <protection locked="0"/>
    </xf>
    <xf numFmtId="214" fontId="0" fillId="6" borderId="16" xfId="0" applyNumberFormat="1" applyFont="1" applyFill="1" applyBorder="1" applyAlignment="1" applyProtection="1">
      <alignment horizontal="center" vertical="center"/>
      <protection locked="0"/>
    </xf>
    <xf numFmtId="214" fontId="0" fillId="6" borderId="41" xfId="0" applyNumberFormat="1" applyFont="1" applyFill="1" applyBorder="1" applyAlignment="1" applyProtection="1">
      <alignment horizontal="center" vertical="center"/>
      <protection locked="0"/>
    </xf>
    <xf numFmtId="9" fontId="0" fillId="3" borderId="1" xfId="0" applyNumberFormat="1" applyFont="1" applyFill="1" applyBorder="1" applyAlignment="1" applyProtection="1">
      <alignment horizontal="center" vertical="center"/>
      <protection/>
    </xf>
    <xf numFmtId="9" fontId="0" fillId="4" borderId="1" xfId="0" applyNumberFormat="1" applyFont="1" applyFill="1" applyBorder="1" applyAlignment="1" applyProtection="1">
      <alignment horizontal="center" vertical="center"/>
      <protection/>
    </xf>
    <xf numFmtId="9" fontId="0" fillId="5" borderId="1" xfId="0" applyNumberFormat="1" applyFont="1" applyFill="1" applyBorder="1" applyAlignment="1" applyProtection="1">
      <alignment horizontal="center" vertical="center"/>
      <protection locked="0"/>
    </xf>
    <xf numFmtId="9" fontId="0" fillId="5" borderId="49" xfId="0" applyNumberFormat="1" applyFont="1" applyFill="1" applyBorder="1" applyAlignment="1" applyProtection="1">
      <alignment horizontal="center" vertical="center"/>
      <protection locked="0"/>
    </xf>
    <xf numFmtId="9" fontId="0" fillId="3" borderId="1" xfId="0" applyNumberFormat="1" applyFont="1" applyFill="1" applyBorder="1" applyAlignment="1" applyProtection="1">
      <alignment horizontal="center" vertical="top"/>
      <protection/>
    </xf>
    <xf numFmtId="9" fontId="0" fillId="4" borderId="1" xfId="0" applyNumberFormat="1" applyFont="1" applyFill="1" applyBorder="1" applyAlignment="1" applyProtection="1">
      <alignment horizontal="center" vertical="top"/>
      <protection/>
    </xf>
    <xf numFmtId="9" fontId="0" fillId="6" borderId="1" xfId="0" applyNumberFormat="1" applyFont="1" applyFill="1" applyBorder="1" applyAlignment="1" applyProtection="1">
      <alignment horizontal="center" vertical="top"/>
      <protection locked="0"/>
    </xf>
    <xf numFmtId="9" fontId="0" fillId="6" borderId="49" xfId="0" applyNumberFormat="1" applyFont="1" applyFill="1" applyBorder="1" applyAlignment="1" applyProtection="1">
      <alignment horizontal="center" vertical="top"/>
      <protection locked="0"/>
    </xf>
    <xf numFmtId="9" fontId="0" fillId="3" borderId="17" xfId="0" applyNumberFormat="1" applyFont="1" applyFill="1" applyBorder="1" applyAlignment="1" applyProtection="1">
      <alignment horizontal="center" vertical="top"/>
      <protection/>
    </xf>
    <xf numFmtId="9" fontId="0" fillId="4" borderId="17" xfId="0" applyNumberFormat="1" applyFont="1" applyFill="1" applyBorder="1" applyAlignment="1" applyProtection="1">
      <alignment horizontal="center" vertical="top"/>
      <protection/>
    </xf>
    <xf numFmtId="9" fontId="0" fillId="6" borderId="17" xfId="0" applyNumberFormat="1" applyFont="1" applyFill="1" applyBorder="1" applyAlignment="1" applyProtection="1">
      <alignment horizontal="center" vertical="top"/>
      <protection locked="0"/>
    </xf>
    <xf numFmtId="2" fontId="0" fillId="3" borderId="17" xfId="0" applyNumberFormat="1" applyFont="1" applyFill="1" applyBorder="1" applyAlignment="1" applyProtection="1">
      <alignment horizontal="center" vertical="center"/>
      <protection/>
    </xf>
    <xf numFmtId="2" fontId="0" fillId="4" borderId="17" xfId="0" applyNumberFormat="1" applyFont="1" applyFill="1" applyBorder="1" applyAlignment="1" applyProtection="1">
      <alignment horizontal="center" vertical="center"/>
      <protection/>
    </xf>
    <xf numFmtId="2" fontId="0" fillId="6" borderId="17" xfId="0" applyNumberFormat="1" applyFont="1" applyFill="1" applyBorder="1" applyAlignment="1" applyProtection="1">
      <alignment horizontal="center" vertical="center"/>
      <protection locked="0"/>
    </xf>
    <xf numFmtId="2" fontId="0" fillId="6" borderId="64" xfId="0" applyNumberFormat="1" applyFont="1" applyFill="1" applyBorder="1" applyAlignment="1" applyProtection="1">
      <alignment horizontal="center" vertical="center"/>
      <protection locked="0"/>
    </xf>
    <xf numFmtId="2" fontId="0" fillId="6" borderId="56" xfId="0" applyNumberFormat="1" applyFont="1" applyFill="1" applyBorder="1" applyAlignment="1" applyProtection="1">
      <alignment horizontal="center" vertical="center"/>
      <protection locked="0"/>
    </xf>
    <xf numFmtId="9" fontId="0" fillId="5" borderId="1" xfId="0" applyNumberFormat="1" applyFont="1" applyFill="1" applyBorder="1" applyAlignment="1" applyProtection="1">
      <alignment horizontal="center" vertical="top"/>
      <protection locked="0"/>
    </xf>
    <xf numFmtId="9" fontId="0" fillId="5" borderId="49" xfId="0" applyNumberFormat="1" applyFont="1" applyFill="1" applyBorder="1" applyAlignment="1" applyProtection="1">
      <alignment horizontal="center" vertical="top"/>
      <protection locked="0"/>
    </xf>
    <xf numFmtId="9" fontId="0" fillId="5" borderId="16" xfId="0" applyNumberFormat="1" applyFont="1" applyFill="1" applyBorder="1" applyAlignment="1" applyProtection="1">
      <alignment horizontal="center" vertical="top"/>
      <protection locked="0"/>
    </xf>
    <xf numFmtId="4" fontId="1" fillId="3" borderId="7" xfId="0" applyNumberFormat="1" applyFont="1" applyFill="1" applyBorder="1" applyAlignment="1">
      <alignment horizontal="center" vertical="top"/>
    </xf>
    <xf numFmtId="4" fontId="0" fillId="3" borderId="9" xfId="0" applyNumberFormat="1" applyFont="1" applyFill="1" applyBorder="1" applyAlignment="1">
      <alignment horizontal="center" vertical="top" wrapText="1"/>
    </xf>
    <xf numFmtId="4" fontId="0" fillId="0" borderId="44" xfId="0" applyNumberFormat="1" applyFont="1" applyFill="1" applyBorder="1" applyAlignment="1" applyProtection="1">
      <alignment horizontal="left" vertical="top"/>
      <protection locked="0"/>
    </xf>
    <xf numFmtId="1" fontId="0" fillId="5" borderId="41" xfId="0" applyNumberFormat="1" applyFont="1" applyFill="1" applyBorder="1" applyAlignment="1" applyProtection="1">
      <alignment horizontal="center" vertical="top"/>
      <protection locked="0"/>
    </xf>
    <xf numFmtId="2" fontId="0" fillId="6" borderId="41" xfId="0" applyNumberFormat="1" applyFont="1" applyFill="1" applyBorder="1" applyAlignment="1" applyProtection="1">
      <alignment horizontal="center" vertical="top"/>
      <protection locked="0"/>
    </xf>
    <xf numFmtId="4" fontId="0" fillId="0" borderId="19" xfId="0" applyNumberFormat="1" applyFont="1" applyFill="1" applyBorder="1" applyAlignment="1" applyProtection="1">
      <alignment horizontal="left" vertical="top"/>
      <protection locked="0"/>
    </xf>
    <xf numFmtId="1" fontId="0" fillId="5" borderId="37" xfId="0" applyNumberFormat="1" applyFont="1" applyFill="1" applyBorder="1" applyAlignment="1" applyProtection="1">
      <alignment horizontal="center" vertical="top"/>
      <protection locked="0"/>
    </xf>
    <xf numFmtId="2" fontId="0" fillId="6" borderId="37" xfId="0" applyNumberFormat="1" applyFont="1" applyFill="1" applyBorder="1" applyAlignment="1" applyProtection="1">
      <alignment horizontal="center" vertical="top"/>
      <protection locked="0"/>
    </xf>
    <xf numFmtId="4" fontId="0" fillId="5" borderId="24" xfId="0" applyNumberFormat="1" applyFont="1" applyFill="1" applyBorder="1" applyAlignment="1" applyProtection="1">
      <alignment horizontal="left" vertical="top"/>
      <protection locked="0"/>
    </xf>
    <xf numFmtId="4" fontId="1" fillId="3" borderId="59" xfId="0" applyNumberFormat="1" applyFont="1" applyFill="1" applyBorder="1" applyAlignment="1">
      <alignment horizontal="right" vertical="top"/>
    </xf>
    <xf numFmtId="4" fontId="1" fillId="0" borderId="51" xfId="0" applyNumberFormat="1" applyFont="1" applyFill="1" applyBorder="1" applyAlignment="1">
      <alignment horizontal="center"/>
    </xf>
    <xf numFmtId="202" fontId="0" fillId="4" borderId="17" xfId="0" applyNumberFormat="1" applyFont="1" applyFill="1" applyBorder="1" applyAlignment="1">
      <alignment horizontal="center" vertical="top"/>
    </xf>
    <xf numFmtId="1" fontId="0" fillId="2" borderId="15" xfId="0" applyNumberFormat="1" applyFont="1" applyFill="1" applyBorder="1" applyAlignment="1">
      <alignment horizontal="center" vertical="top"/>
    </xf>
    <xf numFmtId="1" fontId="0" fillId="2" borderId="14" xfId="0" applyNumberFormat="1" applyFont="1" applyFill="1" applyBorder="1" applyAlignment="1">
      <alignment horizontal="center" vertical="top"/>
    </xf>
    <xf numFmtId="1" fontId="0" fillId="2" borderId="20" xfId="0" applyNumberFormat="1" applyFont="1" applyFill="1" applyBorder="1" applyAlignment="1">
      <alignment horizontal="center" vertical="top"/>
    </xf>
    <xf numFmtId="1" fontId="0" fillId="2" borderId="51" xfId="0" applyNumberFormat="1" applyFont="1" applyFill="1" applyBorder="1" applyAlignment="1">
      <alignment horizontal="center" vertical="center"/>
    </xf>
    <xf numFmtId="1" fontId="0" fillId="2" borderId="52" xfId="0" applyNumberFormat="1" applyFont="1" applyFill="1" applyBorder="1" applyAlignment="1">
      <alignment horizontal="center" vertical="center"/>
    </xf>
    <xf numFmtId="1" fontId="0" fillId="2" borderId="21" xfId="0" applyNumberFormat="1" applyFont="1" applyFill="1" applyBorder="1" applyAlignment="1">
      <alignment horizontal="center" vertical="top"/>
    </xf>
    <xf numFmtId="1" fontId="0" fillId="2" borderId="20" xfId="0" applyNumberFormat="1" applyFont="1" applyFill="1" applyBorder="1" applyAlignment="1" applyProtection="1">
      <alignment horizontal="center" vertical="center"/>
      <protection/>
    </xf>
    <xf numFmtId="1" fontId="0" fillId="2" borderId="20" xfId="0" applyNumberFormat="1" applyFont="1" applyFill="1" applyBorder="1" applyAlignment="1" applyProtection="1">
      <alignment horizontal="center"/>
      <protection/>
    </xf>
    <xf numFmtId="1" fontId="0" fillId="2" borderId="49" xfId="0" applyNumberFormat="1" applyFont="1" applyFill="1" applyBorder="1" applyAlignment="1" applyProtection="1">
      <alignment horizontal="center" vertical="center"/>
      <protection/>
    </xf>
    <xf numFmtId="204" fontId="0" fillId="2" borderId="1" xfId="0" applyNumberFormat="1" applyFont="1" applyFill="1" applyBorder="1" applyAlignment="1" applyProtection="1">
      <alignment horizontal="center" vertical="center"/>
      <protection/>
    </xf>
    <xf numFmtId="204" fontId="0" fillId="2" borderId="49" xfId="0" applyNumberFormat="1" applyFont="1" applyFill="1" applyBorder="1" applyAlignment="1" applyProtection="1">
      <alignment horizontal="center" vertical="center"/>
      <protection/>
    </xf>
    <xf numFmtId="204" fontId="0" fillId="2" borderId="16" xfId="0" applyNumberFormat="1" applyFont="1" applyFill="1" applyBorder="1" applyAlignment="1" applyProtection="1">
      <alignment horizontal="center" vertical="center"/>
      <protection/>
    </xf>
    <xf numFmtId="1" fontId="0" fillId="2" borderId="16" xfId="0" applyNumberFormat="1" applyFont="1" applyFill="1" applyBorder="1" applyAlignment="1" applyProtection="1">
      <alignment horizontal="center" vertical="center"/>
      <protection/>
    </xf>
    <xf numFmtId="202" fontId="0" fillId="6" borderId="1" xfId="0" applyNumberFormat="1" applyFont="1" applyFill="1" applyBorder="1" applyAlignment="1" applyProtection="1">
      <alignment horizontal="center" vertical="center"/>
      <protection locked="0"/>
    </xf>
    <xf numFmtId="202" fontId="0" fillId="6" borderId="49" xfId="0" applyNumberFormat="1" applyFont="1" applyFill="1" applyBorder="1" applyAlignment="1" applyProtection="1">
      <alignment horizontal="center" vertical="center"/>
      <protection locked="0"/>
    </xf>
    <xf numFmtId="202" fontId="0" fillId="6" borderId="16" xfId="0" applyNumberFormat="1" applyFont="1" applyFill="1" applyBorder="1" applyAlignment="1" applyProtection="1">
      <alignment horizontal="center" vertical="center"/>
      <protection locked="0"/>
    </xf>
    <xf numFmtId="202" fontId="0" fillId="6" borderId="41" xfId="0" applyNumberFormat="1" applyFont="1" applyFill="1" applyBorder="1" applyAlignment="1" applyProtection="1">
      <alignment horizontal="center" vertical="center"/>
      <protection locked="0"/>
    </xf>
    <xf numFmtId="4" fontId="0" fillId="5" borderId="1" xfId="0" applyNumberFormat="1" applyFont="1" applyFill="1" applyBorder="1" applyAlignment="1" applyProtection="1">
      <alignment vertical="top"/>
      <protection locked="0"/>
    </xf>
    <xf numFmtId="4" fontId="0" fillId="5" borderId="1" xfId="0" applyNumberFormat="1" applyFont="1" applyFill="1" applyBorder="1" applyAlignment="1" applyProtection="1">
      <alignment vertical="top" wrapText="1"/>
      <protection locked="0"/>
    </xf>
    <xf numFmtId="4" fontId="0" fillId="5" borderId="49" xfId="0" applyNumberFormat="1" applyFont="1" applyFill="1" applyBorder="1" applyAlignment="1" applyProtection="1">
      <alignment vertical="top"/>
      <protection locked="0"/>
    </xf>
    <xf numFmtId="0" fontId="0" fillId="7" borderId="0" xfId="0" applyFont="1" applyFill="1" applyAlignment="1" applyProtection="1">
      <alignment wrapText="1"/>
      <protection/>
    </xf>
    <xf numFmtId="0" fontId="0" fillId="7" borderId="0" xfId="0" applyFont="1" applyFill="1" applyAlignment="1" applyProtection="1">
      <alignment horizontal="left"/>
      <protection/>
    </xf>
    <xf numFmtId="0" fontId="0" fillId="7" borderId="0" xfId="0" applyFont="1" applyFill="1" applyBorder="1" applyAlignment="1" applyProtection="1">
      <alignment horizontal="left" wrapText="1"/>
      <protection/>
    </xf>
    <xf numFmtId="0" fontId="9" fillId="7" borderId="0" xfId="0" applyFont="1" applyFill="1" applyAlignment="1" applyProtection="1">
      <alignment/>
      <protection/>
    </xf>
    <xf numFmtId="49" fontId="0" fillId="7" borderId="0" xfId="0" applyNumberFormat="1" applyFont="1" applyFill="1" applyAlignment="1" applyProtection="1">
      <alignment/>
      <protection/>
    </xf>
    <xf numFmtId="0" fontId="0" fillId="7" borderId="0" xfId="0" applyFont="1" applyFill="1" applyAlignment="1" applyProtection="1">
      <alignment horizontal="right"/>
      <protection/>
    </xf>
    <xf numFmtId="0" fontId="0" fillId="7" borderId="0" xfId="0" applyFont="1" applyFill="1" applyAlignment="1" applyProtection="1" quotePrefix="1">
      <alignment/>
      <protection/>
    </xf>
    <xf numFmtId="49" fontId="0" fillId="7" borderId="0" xfId="0" applyNumberFormat="1" applyFont="1" applyFill="1" applyAlignment="1" applyProtection="1" quotePrefix="1">
      <alignment/>
      <protection/>
    </xf>
    <xf numFmtId="4" fontId="1" fillId="7" borderId="0" xfId="0" applyNumberFormat="1" applyFont="1" applyFill="1" applyBorder="1" applyAlignment="1" applyProtection="1">
      <alignment horizontal="center" vertical="center"/>
      <protection/>
    </xf>
    <xf numFmtId="0" fontId="0" fillId="3" borderId="6" xfId="0" applyFont="1" applyFill="1" applyBorder="1" applyAlignment="1" applyProtection="1">
      <alignment/>
      <protection/>
    </xf>
    <xf numFmtId="0" fontId="0" fillId="3" borderId="0" xfId="0" applyFont="1" applyFill="1" applyBorder="1" applyAlignment="1" applyProtection="1">
      <alignment/>
      <protection/>
    </xf>
    <xf numFmtId="4" fontId="1" fillId="0" borderId="37" xfId="0" applyNumberFormat="1" applyFont="1" applyFill="1" applyBorder="1" applyAlignment="1" applyProtection="1">
      <alignment horizontal="center" vertical="top"/>
      <protection/>
    </xf>
    <xf numFmtId="4" fontId="1" fillId="0" borderId="14" xfId="0" applyNumberFormat="1" applyFont="1" applyFill="1" applyBorder="1" applyAlignment="1" applyProtection="1">
      <alignment horizontal="center" vertical="top"/>
      <protection/>
    </xf>
    <xf numFmtId="0" fontId="0" fillId="3" borderId="8" xfId="0" applyFont="1" applyFill="1" applyBorder="1" applyAlignment="1" applyProtection="1">
      <alignment/>
      <protection/>
    </xf>
    <xf numFmtId="4" fontId="0" fillId="0" borderId="39" xfId="0" applyNumberFormat="1" applyFont="1" applyFill="1" applyBorder="1" applyAlignment="1" applyProtection="1">
      <alignment horizontal="center" vertical="top"/>
      <protection/>
    </xf>
    <xf numFmtId="4" fontId="0" fillId="0" borderId="57" xfId="0" applyNumberFormat="1" applyFont="1" applyFill="1" applyBorder="1" applyAlignment="1" applyProtection="1">
      <alignment horizontal="center" vertical="top" wrapText="1"/>
      <protection/>
    </xf>
    <xf numFmtId="4" fontId="0" fillId="0" borderId="1" xfId="0" applyNumberFormat="1" applyFont="1" applyFill="1" applyBorder="1" applyAlignment="1" applyProtection="1">
      <alignment horizontal="center" vertical="top" wrapText="1"/>
      <protection/>
    </xf>
    <xf numFmtId="4" fontId="0" fillId="0" borderId="12" xfId="0" applyNumberFormat="1" applyFont="1" applyFill="1" applyBorder="1" applyAlignment="1" applyProtection="1">
      <alignment horizontal="center" vertical="top" wrapText="1"/>
      <protection/>
    </xf>
    <xf numFmtId="4" fontId="0" fillId="0" borderId="9" xfId="0" applyNumberFormat="1" applyFont="1" applyFill="1" applyBorder="1" applyAlignment="1" applyProtection="1">
      <alignment horizontal="center" vertical="top" wrapText="1"/>
      <protection/>
    </xf>
    <xf numFmtId="4" fontId="0" fillId="0" borderId="19" xfId="0" applyNumberFormat="1" applyFont="1" applyFill="1" applyBorder="1" applyAlignment="1" applyProtection="1">
      <alignment horizontal="center"/>
      <protection/>
    </xf>
    <xf numFmtId="4" fontId="0" fillId="0" borderId="60" xfId="0" applyNumberFormat="1" applyFont="1" applyFill="1" applyBorder="1" applyAlignment="1" applyProtection="1">
      <alignment horizontal="center"/>
      <protection/>
    </xf>
    <xf numFmtId="4" fontId="0" fillId="0" borderId="16" xfId="0" applyNumberFormat="1" applyFont="1" applyFill="1" applyBorder="1" applyAlignment="1" applyProtection="1">
      <alignment horizontal="center" vertical="top"/>
      <protection/>
    </xf>
    <xf numFmtId="4" fontId="0" fillId="0" borderId="16" xfId="0" applyNumberFormat="1" applyFont="1" applyFill="1" applyBorder="1" applyAlignment="1" applyProtection="1">
      <alignment horizontal="center" vertical="top" wrapText="1"/>
      <protection/>
    </xf>
    <xf numFmtId="4" fontId="0" fillId="0" borderId="40" xfId="0" applyNumberFormat="1" applyFont="1" applyFill="1" applyBorder="1" applyAlignment="1" applyProtection="1">
      <alignment horizontal="center" vertical="center"/>
      <protection/>
    </xf>
    <xf numFmtId="4" fontId="0" fillId="3" borderId="9" xfId="0" applyNumberFormat="1" applyFont="1" applyFill="1" applyBorder="1" applyAlignment="1" applyProtection="1">
      <alignment horizontal="center" vertical="top" wrapText="1"/>
      <protection/>
    </xf>
    <xf numFmtId="4" fontId="0" fillId="3" borderId="57" xfId="0" applyNumberFormat="1" applyFont="1" applyFill="1" applyBorder="1" applyAlignment="1" applyProtection="1">
      <alignment horizontal="center" vertical="top" wrapText="1"/>
      <protection/>
    </xf>
    <xf numFmtId="1" fontId="0" fillId="3" borderId="1" xfId="0" applyNumberFormat="1" applyFont="1" applyFill="1" applyBorder="1" applyAlignment="1" applyProtection="1">
      <alignment horizontal="center" vertical="top"/>
      <protection/>
    </xf>
    <xf numFmtId="202" fontId="0" fillId="3" borderId="1" xfId="0" applyNumberFormat="1" applyFont="1" applyFill="1" applyBorder="1" applyAlignment="1" applyProtection="1">
      <alignment horizontal="center" vertical="top"/>
      <protection/>
    </xf>
    <xf numFmtId="204" fontId="0" fillId="3" borderId="1" xfId="0" applyNumberFormat="1" applyFont="1" applyFill="1" applyBorder="1" applyAlignment="1" applyProtection="1">
      <alignment horizontal="center" vertical="top"/>
      <protection/>
    </xf>
    <xf numFmtId="1" fontId="0" fillId="3" borderId="12" xfId="0" applyNumberFormat="1" applyFont="1" applyFill="1" applyBorder="1" applyAlignment="1" applyProtection="1">
      <alignment horizontal="center" vertical="top"/>
      <protection/>
    </xf>
    <xf numFmtId="4" fontId="0" fillId="4" borderId="1" xfId="0" applyNumberFormat="1" applyFont="1" applyFill="1" applyBorder="1" applyAlignment="1" applyProtection="1">
      <alignment horizontal="center" vertical="top"/>
      <protection/>
    </xf>
    <xf numFmtId="1" fontId="0" fillId="4" borderId="1" xfId="0" applyNumberFormat="1" applyFont="1" applyFill="1" applyBorder="1" applyAlignment="1" applyProtection="1">
      <alignment horizontal="center" vertical="top"/>
      <protection/>
    </xf>
    <xf numFmtId="202" fontId="0" fillId="4" borderId="1" xfId="0" applyNumberFormat="1" applyFont="1" applyFill="1" applyBorder="1" applyAlignment="1" applyProtection="1">
      <alignment horizontal="center" vertical="top"/>
      <protection/>
    </xf>
    <xf numFmtId="204" fontId="0" fillId="4" borderId="1" xfId="0" applyNumberFormat="1" applyFont="1" applyFill="1" applyBorder="1" applyAlignment="1" applyProtection="1">
      <alignment horizontal="center" vertical="top"/>
      <protection/>
    </xf>
    <xf numFmtId="1" fontId="0" fillId="4" borderId="12" xfId="0" applyNumberFormat="1" applyFont="1" applyFill="1" applyBorder="1" applyAlignment="1" applyProtection="1">
      <alignment horizontal="center" vertical="top"/>
      <protection/>
    </xf>
    <xf numFmtId="204" fontId="0" fillId="2" borderId="1" xfId="0" applyNumberFormat="1" applyFont="1" applyFill="1" applyBorder="1" applyAlignment="1" applyProtection="1">
      <alignment horizontal="center" vertical="top"/>
      <protection/>
    </xf>
    <xf numFmtId="1" fontId="0" fillId="2" borderId="1" xfId="0" applyNumberFormat="1" applyFont="1" applyFill="1" applyBorder="1" applyAlignment="1" applyProtection="1">
      <alignment horizontal="center" vertical="top"/>
      <protection/>
    </xf>
    <xf numFmtId="1" fontId="0" fillId="2" borderId="12" xfId="0" applyNumberFormat="1" applyFont="1" applyFill="1" applyBorder="1" applyAlignment="1" applyProtection="1">
      <alignment horizontal="center" vertical="top"/>
      <protection/>
    </xf>
    <xf numFmtId="204" fontId="0" fillId="2" borderId="49" xfId="0" applyNumberFormat="1" applyFont="1" applyFill="1" applyBorder="1" applyAlignment="1" applyProtection="1">
      <alignment horizontal="center" vertical="top"/>
      <protection/>
    </xf>
    <xf numFmtId="1" fontId="0" fillId="2" borderId="49" xfId="0" applyNumberFormat="1" applyFont="1" applyFill="1" applyBorder="1" applyAlignment="1" applyProtection="1">
      <alignment horizontal="center" vertical="top"/>
      <protection/>
    </xf>
    <xf numFmtId="1" fontId="0" fillId="2" borderId="20" xfId="0" applyNumberFormat="1" applyFont="1" applyFill="1" applyBorder="1" applyAlignment="1" applyProtection="1">
      <alignment horizontal="center" vertical="top"/>
      <protection/>
    </xf>
    <xf numFmtId="204" fontId="0" fillId="2" borderId="16" xfId="0" applyNumberFormat="1" applyFont="1" applyFill="1" applyBorder="1" applyAlignment="1" applyProtection="1">
      <alignment horizontal="center" vertical="top"/>
      <protection/>
    </xf>
    <xf numFmtId="1" fontId="0" fillId="2" borderId="16" xfId="0" applyNumberFormat="1" applyFont="1" applyFill="1" applyBorder="1" applyAlignment="1" applyProtection="1">
      <alignment horizontal="center" vertical="top"/>
      <protection/>
    </xf>
    <xf numFmtId="1" fontId="0" fillId="2" borderId="40" xfId="0" applyNumberFormat="1" applyFont="1" applyFill="1" applyBorder="1" applyAlignment="1" applyProtection="1">
      <alignment horizontal="center" vertical="top"/>
      <protection/>
    </xf>
    <xf numFmtId="1" fontId="0" fillId="2" borderId="15" xfId="0" applyNumberFormat="1" applyFont="1" applyFill="1" applyBorder="1" applyAlignment="1" applyProtection="1">
      <alignment horizontal="center" vertical="top"/>
      <protection/>
    </xf>
    <xf numFmtId="4" fontId="27" fillId="3" borderId="0" xfId="0" applyNumberFormat="1" applyFont="1" applyFill="1" applyBorder="1" applyAlignment="1" applyProtection="1">
      <alignment horizontal="left" vertical="top"/>
      <protection/>
    </xf>
    <xf numFmtId="0" fontId="0" fillId="3" borderId="0" xfId="0" applyFont="1" applyFill="1" applyAlignment="1" applyProtection="1">
      <alignment/>
      <protection/>
    </xf>
    <xf numFmtId="1" fontId="1" fillId="2" borderId="21" xfId="0" applyNumberFormat="1" applyFont="1" applyFill="1" applyBorder="1" applyAlignment="1" applyProtection="1">
      <alignment horizontal="center" vertical="top"/>
      <protection/>
    </xf>
    <xf numFmtId="0" fontId="0" fillId="3" borderId="4" xfId="0" applyFont="1" applyFill="1" applyBorder="1" applyAlignment="1" applyProtection="1">
      <alignment/>
      <protection/>
    </xf>
    <xf numFmtId="0" fontId="26" fillId="7" borderId="0" xfId="0" applyFont="1" applyFill="1" applyAlignment="1" applyProtection="1">
      <alignment/>
      <protection/>
    </xf>
    <xf numFmtId="0" fontId="27" fillId="7" borderId="0" xfId="0" applyFont="1" applyFill="1" applyAlignment="1" applyProtection="1">
      <alignment horizontal="left"/>
      <protection/>
    </xf>
    <xf numFmtId="211" fontId="0" fillId="7" borderId="0" xfId="0" applyNumberFormat="1" applyFont="1" applyFill="1" applyBorder="1" applyAlignment="1" applyProtection="1">
      <alignment horizontal="center" vertical="top" wrapText="1"/>
      <protection/>
    </xf>
    <xf numFmtId="4" fontId="0" fillId="0" borderId="57" xfId="0" applyNumberFormat="1" applyFont="1" applyFill="1" applyBorder="1" applyAlignment="1" applyProtection="1">
      <alignment horizontal="center"/>
      <protection/>
    </xf>
    <xf numFmtId="211" fontId="0" fillId="7" borderId="0" xfId="0" applyNumberFormat="1" applyFont="1" applyFill="1" applyBorder="1" applyAlignment="1" applyProtection="1">
      <alignment/>
      <protection/>
    </xf>
    <xf numFmtId="9" fontId="0" fillId="3" borderId="1" xfId="0" applyNumberFormat="1" applyFont="1" applyFill="1" applyBorder="1" applyAlignment="1" applyProtection="1">
      <alignment horizontal="center" vertical="top"/>
      <protection/>
    </xf>
    <xf numFmtId="2" fontId="0" fillId="3" borderId="1" xfId="0" applyNumberFormat="1" applyFont="1" applyFill="1" applyBorder="1" applyAlignment="1" applyProtection="1">
      <alignment horizontal="center" vertical="top"/>
      <protection/>
    </xf>
    <xf numFmtId="4" fontId="0" fillId="4" borderId="44" xfId="0" applyNumberFormat="1" applyFont="1" applyFill="1" applyBorder="1" applyAlignment="1" applyProtection="1">
      <alignment horizontal="center" vertical="top"/>
      <protection/>
    </xf>
    <xf numFmtId="1" fontId="0" fillId="4" borderId="41" xfId="0" applyNumberFormat="1" applyFont="1" applyFill="1" applyBorder="1" applyAlignment="1" applyProtection="1">
      <alignment horizontal="center" vertical="top"/>
      <protection/>
    </xf>
    <xf numFmtId="202" fontId="0" fillId="4" borderId="41" xfId="0" applyNumberFormat="1" applyFont="1" applyFill="1" applyBorder="1" applyAlignment="1" applyProtection="1">
      <alignment horizontal="center" vertical="top"/>
      <protection/>
    </xf>
    <xf numFmtId="9" fontId="0" fillId="4" borderId="41" xfId="0" applyNumberFormat="1" applyFont="1" applyFill="1" applyBorder="1" applyAlignment="1" applyProtection="1">
      <alignment horizontal="center" vertical="top"/>
      <protection/>
    </xf>
    <xf numFmtId="2" fontId="0" fillId="4" borderId="41" xfId="0" applyNumberFormat="1" applyFont="1" applyFill="1" applyBorder="1" applyAlignment="1" applyProtection="1">
      <alignment horizontal="center" vertical="top"/>
      <protection/>
    </xf>
    <xf numFmtId="204" fontId="0" fillId="4" borderId="41" xfId="0" applyNumberFormat="1" applyFont="1" applyFill="1" applyBorder="1" applyAlignment="1" applyProtection="1">
      <alignment horizontal="center" vertical="top"/>
      <protection/>
    </xf>
    <xf numFmtId="1" fontId="0" fillId="4" borderId="15" xfId="0" applyNumberFormat="1" applyFont="1" applyFill="1" applyBorder="1" applyAlignment="1" applyProtection="1">
      <alignment horizontal="center" vertical="top"/>
      <protection/>
    </xf>
    <xf numFmtId="211" fontId="0" fillId="7" borderId="0" xfId="0" applyNumberFormat="1" applyFont="1" applyFill="1" applyBorder="1" applyAlignment="1" applyProtection="1">
      <alignment/>
      <protection/>
    </xf>
    <xf numFmtId="0" fontId="0" fillId="3" borderId="65" xfId="0" applyFont="1" applyFill="1" applyBorder="1" applyAlignment="1" applyProtection="1">
      <alignment vertical="center" textRotation="90"/>
      <protection/>
    </xf>
    <xf numFmtId="2" fontId="0" fillId="2" borderId="1" xfId="0" applyNumberFormat="1" applyFont="1" applyFill="1" applyBorder="1" applyAlignment="1" applyProtection="1">
      <alignment horizontal="center" vertical="top"/>
      <protection/>
    </xf>
    <xf numFmtId="1" fontId="0" fillId="2" borderId="14" xfId="0" applyNumberFormat="1" applyFont="1" applyFill="1" applyBorder="1" applyAlignment="1" applyProtection="1">
      <alignment horizontal="center" vertical="top"/>
      <protection/>
    </xf>
    <xf numFmtId="211" fontId="0" fillId="7" borderId="0" xfId="0" applyNumberFormat="1" applyFont="1" applyFill="1" applyBorder="1" applyAlignment="1" applyProtection="1">
      <alignment horizontal="center" vertical="top"/>
      <protection/>
    </xf>
    <xf numFmtId="2" fontId="0" fillId="2" borderId="49" xfId="0" applyNumberFormat="1" applyFont="1" applyFill="1" applyBorder="1" applyAlignment="1" applyProtection="1">
      <alignment horizontal="center" vertical="top"/>
      <protection/>
    </xf>
    <xf numFmtId="0" fontId="0" fillId="0" borderId="0" xfId="0" applyFill="1" applyAlignment="1" applyProtection="1">
      <alignment/>
      <protection/>
    </xf>
    <xf numFmtId="202" fontId="0" fillId="5" borderId="1" xfId="0" applyNumberFormat="1" applyFont="1" applyFill="1" applyBorder="1" applyAlignment="1" applyProtection="1">
      <alignment horizontal="center" vertical="center"/>
      <protection locked="0"/>
    </xf>
    <xf numFmtId="202" fontId="0" fillId="5" borderId="49" xfId="0" applyNumberFormat="1" applyFont="1" applyFill="1" applyBorder="1" applyAlignment="1" applyProtection="1">
      <alignment horizontal="center" vertical="center"/>
      <protection locked="0"/>
    </xf>
    <xf numFmtId="202" fontId="0" fillId="5" borderId="16" xfId="0" applyNumberFormat="1" applyFont="1" applyFill="1" applyBorder="1" applyAlignment="1" applyProtection="1">
      <alignment horizontal="center" vertical="center"/>
      <protection locked="0"/>
    </xf>
    <xf numFmtId="4" fontId="0" fillId="5" borderId="39" xfId="0" applyNumberFormat="1" applyFont="1" applyFill="1" applyBorder="1" applyAlignment="1" applyProtection="1">
      <alignment horizontal="left" vertical="top"/>
      <protection locked="0"/>
    </xf>
    <xf numFmtId="202" fontId="0" fillId="2" borderId="37" xfId="0" applyNumberFormat="1" applyFont="1" applyFill="1" applyBorder="1" applyAlignment="1" applyProtection="1">
      <alignment horizontal="center" vertical="top"/>
      <protection/>
    </xf>
    <xf numFmtId="202" fontId="1" fillId="2" borderId="21" xfId="0" applyNumberFormat="1" applyFont="1" applyFill="1" applyBorder="1" applyAlignment="1" applyProtection="1">
      <alignment horizontal="center" vertical="top"/>
      <protection/>
    </xf>
    <xf numFmtId="202" fontId="0" fillId="2" borderId="17" xfId="0" applyNumberFormat="1" applyFont="1" applyFill="1" applyBorder="1" applyAlignment="1">
      <alignment horizontal="center" vertical="top"/>
    </xf>
    <xf numFmtId="202" fontId="0" fillId="2" borderId="47" xfId="0" applyNumberFormat="1" applyFont="1" applyFill="1" applyBorder="1" applyAlignment="1">
      <alignment horizontal="center" vertical="top"/>
    </xf>
    <xf numFmtId="202" fontId="0" fillId="2" borderId="45" xfId="0" applyNumberFormat="1" applyFont="1" applyFill="1" applyBorder="1" applyAlignment="1">
      <alignment horizontal="center" vertical="top"/>
    </xf>
    <xf numFmtId="202" fontId="0" fillId="2" borderId="64" xfId="0" applyNumberFormat="1" applyFont="1" applyFill="1" applyBorder="1" applyAlignment="1">
      <alignment horizontal="center" vertical="top"/>
    </xf>
    <xf numFmtId="202" fontId="1" fillId="2" borderId="46" xfId="0" applyNumberFormat="1" applyFont="1" applyFill="1" applyBorder="1" applyAlignment="1">
      <alignment horizontal="center" vertical="top"/>
    </xf>
    <xf numFmtId="202" fontId="0" fillId="2" borderId="49" xfId="0" applyNumberFormat="1" applyFont="1" applyFill="1" applyBorder="1" applyAlignment="1">
      <alignment horizontal="center" vertical="top"/>
    </xf>
    <xf numFmtId="4" fontId="0" fillId="3" borderId="9" xfId="0" applyNumberFormat="1" applyFont="1" applyFill="1" applyBorder="1" applyAlignment="1" applyProtection="1">
      <alignment horizontal="center" vertical="top"/>
      <protection/>
    </xf>
    <xf numFmtId="1" fontId="0" fillId="3" borderId="1" xfId="0" applyNumberFormat="1" applyFont="1" applyFill="1" applyBorder="1" applyAlignment="1" applyProtection="1">
      <alignment horizontal="center" vertical="top"/>
      <protection/>
    </xf>
    <xf numFmtId="202" fontId="0" fillId="3" borderId="1" xfId="0" applyNumberFormat="1" applyFont="1" applyFill="1" applyBorder="1" applyAlignment="1" applyProtection="1">
      <alignment horizontal="center" vertical="top"/>
      <protection/>
    </xf>
    <xf numFmtId="1" fontId="0" fillId="3" borderId="17" xfId="0" applyNumberFormat="1" applyFont="1" applyFill="1" applyBorder="1" applyAlignment="1" applyProtection="1">
      <alignment horizontal="center" vertical="top"/>
      <protection/>
    </xf>
    <xf numFmtId="1" fontId="0" fillId="3" borderId="12" xfId="0" applyNumberFormat="1" applyFont="1" applyFill="1" applyBorder="1" applyAlignment="1" applyProtection="1">
      <alignment horizontal="center" vertical="top"/>
      <protection/>
    </xf>
    <xf numFmtId="4" fontId="0" fillId="4" borderId="9" xfId="0" applyNumberFormat="1" applyFont="1" applyFill="1" applyBorder="1" applyAlignment="1">
      <alignment horizontal="center" vertical="top"/>
    </xf>
    <xf numFmtId="2" fontId="0" fillId="4" borderId="1" xfId="0" applyNumberFormat="1" applyFont="1" applyFill="1" applyBorder="1" applyAlignment="1" applyProtection="1">
      <alignment horizontal="center" vertical="top"/>
      <protection/>
    </xf>
    <xf numFmtId="2" fontId="0" fillId="4" borderId="17" xfId="0" applyNumberFormat="1" applyFont="1" applyFill="1" applyBorder="1" applyAlignment="1" applyProtection="1">
      <alignment horizontal="center" vertical="top"/>
      <protection/>
    </xf>
    <xf numFmtId="2" fontId="0" fillId="4" borderId="12" xfId="0" applyNumberFormat="1" applyFont="1" applyFill="1" applyBorder="1" applyAlignment="1" applyProtection="1">
      <alignment horizontal="center" vertical="top"/>
      <protection/>
    </xf>
    <xf numFmtId="4" fontId="0" fillId="0" borderId="9" xfId="0" applyNumberFormat="1" applyFont="1" applyFill="1" applyBorder="1" applyAlignment="1" applyProtection="1">
      <alignment vertical="top"/>
      <protection locked="0"/>
    </xf>
    <xf numFmtId="1" fontId="0" fillId="5" borderId="1" xfId="0" applyNumberFormat="1" applyFont="1" applyFill="1" applyBorder="1" applyAlignment="1" applyProtection="1">
      <alignment horizontal="center" vertical="top"/>
      <protection locked="0"/>
    </xf>
    <xf numFmtId="202" fontId="0" fillId="6" borderId="1" xfId="0" applyNumberFormat="1" applyFont="1" applyFill="1" applyBorder="1" applyAlignment="1" applyProtection="1">
      <alignment horizontal="center" vertical="top"/>
      <protection locked="0"/>
    </xf>
    <xf numFmtId="1" fontId="0" fillId="6" borderId="1" xfId="0" applyNumberFormat="1" applyFont="1" applyFill="1" applyBorder="1" applyAlignment="1" applyProtection="1">
      <alignment horizontal="center" vertical="top"/>
      <protection locked="0"/>
    </xf>
    <xf numFmtId="1" fontId="0" fillId="6" borderId="17" xfId="0" applyNumberFormat="1" applyFont="1" applyFill="1" applyBorder="1" applyAlignment="1" applyProtection="1">
      <alignment horizontal="center" vertical="top"/>
      <protection locked="0"/>
    </xf>
    <xf numFmtId="1" fontId="0" fillId="2" borderId="12" xfId="0" applyNumberFormat="1" applyFont="1" applyFill="1" applyBorder="1" applyAlignment="1" applyProtection="1">
      <alignment horizontal="center" vertical="top"/>
      <protection/>
    </xf>
    <xf numFmtId="4" fontId="0" fillId="0" borderId="9" xfId="0" applyNumberFormat="1" applyFont="1" applyFill="1" applyBorder="1" applyAlignment="1" applyProtection="1">
      <alignment vertical="top" wrapText="1"/>
      <protection locked="0"/>
    </xf>
    <xf numFmtId="4" fontId="0" fillId="0" borderId="24" xfId="0" applyNumberFormat="1" applyFont="1" applyFill="1" applyBorder="1" applyAlignment="1" applyProtection="1">
      <alignment vertical="top"/>
      <protection locked="0"/>
    </xf>
    <xf numFmtId="1" fontId="0" fillId="5" borderId="49" xfId="0" applyNumberFormat="1" applyFont="1" applyFill="1" applyBorder="1" applyAlignment="1" applyProtection="1">
      <alignment horizontal="center" vertical="top"/>
      <protection locked="0"/>
    </xf>
    <xf numFmtId="202" fontId="0" fillId="6" borderId="49" xfId="0" applyNumberFormat="1" applyFont="1" applyFill="1" applyBorder="1" applyAlignment="1" applyProtection="1">
      <alignment horizontal="center" vertical="top"/>
      <protection locked="0"/>
    </xf>
    <xf numFmtId="202" fontId="0" fillId="6" borderId="41" xfId="0" applyNumberFormat="1" applyFont="1" applyFill="1" applyBorder="1" applyAlignment="1" applyProtection="1">
      <alignment horizontal="center" vertical="top"/>
      <protection locked="0"/>
    </xf>
    <xf numFmtId="1" fontId="0" fillId="6" borderId="41" xfId="0" applyNumberFormat="1" applyFont="1" applyFill="1" applyBorder="1" applyAlignment="1" applyProtection="1">
      <alignment horizontal="center" vertical="top"/>
      <protection locked="0"/>
    </xf>
    <xf numFmtId="4" fontId="0" fillId="3" borderId="0" xfId="0" applyNumberFormat="1" applyFont="1" applyFill="1" applyBorder="1" applyAlignment="1">
      <alignment horizontal="center" vertical="top"/>
    </xf>
    <xf numFmtId="0" fontId="0" fillId="0" borderId="66"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4" fontId="1" fillId="0" borderId="45" xfId="0" applyNumberFormat="1" applyFont="1" applyFill="1" applyBorder="1" applyAlignment="1" applyProtection="1">
      <alignment horizontal="center" vertical="center"/>
      <protection/>
    </xf>
    <xf numFmtId="4" fontId="0" fillId="0" borderId="17" xfId="0" applyNumberFormat="1" applyFont="1" applyFill="1" applyBorder="1" applyAlignment="1" applyProtection="1">
      <alignment horizontal="center" vertical="center" wrapText="1"/>
      <protection/>
    </xf>
    <xf numFmtId="216" fontId="1" fillId="0" borderId="53"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4" fontId="0" fillId="0" borderId="41" xfId="0" applyNumberFormat="1"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13" xfId="0" applyBorder="1" applyAlignment="1">
      <alignment wrapText="1"/>
    </xf>
    <xf numFmtId="0" fontId="0" fillId="0" borderId="13" xfId="0" applyBorder="1" applyAlignment="1">
      <alignment/>
    </xf>
    <xf numFmtId="0" fontId="0" fillId="0" borderId="14" xfId="0" applyBorder="1" applyAlignment="1">
      <alignment/>
    </xf>
    <xf numFmtId="0" fontId="0" fillId="0" borderId="70" xfId="0" applyBorder="1" applyAlignment="1">
      <alignment/>
    </xf>
    <xf numFmtId="0" fontId="0" fillId="0" borderId="71" xfId="0" applyBorder="1" applyAlignment="1">
      <alignment/>
    </xf>
    <xf numFmtId="0" fontId="0" fillId="5" borderId="71" xfId="0" applyFill="1" applyBorder="1" applyAlignment="1">
      <alignment/>
    </xf>
    <xf numFmtId="0" fontId="0" fillId="2" borderId="72" xfId="0" applyFill="1"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5" borderId="75" xfId="0" applyFill="1"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wrapText="1"/>
    </xf>
    <xf numFmtId="0" fontId="0" fillId="6" borderId="71" xfId="0" applyFill="1" applyBorder="1" applyAlignment="1">
      <alignment/>
    </xf>
    <xf numFmtId="0" fontId="0" fillId="6" borderId="79" xfId="0" applyFill="1" applyBorder="1" applyAlignment="1">
      <alignment/>
    </xf>
    <xf numFmtId="0" fontId="0" fillId="6" borderId="75" xfId="0" applyFill="1" applyBorder="1" applyAlignment="1">
      <alignment/>
    </xf>
    <xf numFmtId="0" fontId="0" fillId="6" borderId="80" xfId="0" applyFill="1" applyBorder="1" applyAlignment="1">
      <alignment/>
    </xf>
    <xf numFmtId="0" fontId="0" fillId="8" borderId="81" xfId="0" applyFill="1" applyBorder="1" applyAlignment="1">
      <alignment/>
    </xf>
    <xf numFmtId="0" fontId="26" fillId="8" borderId="81" xfId="0" applyFont="1" applyFill="1" applyBorder="1" applyAlignment="1">
      <alignment/>
    </xf>
    <xf numFmtId="0" fontId="26" fillId="8" borderId="63" xfId="0" applyFont="1" applyFill="1" applyBorder="1" applyAlignment="1">
      <alignment/>
    </xf>
    <xf numFmtId="0" fontId="26" fillId="8" borderId="82" xfId="0" applyFont="1" applyFill="1" applyBorder="1" applyAlignment="1">
      <alignment/>
    </xf>
    <xf numFmtId="0" fontId="0" fillId="7" borderId="81" xfId="0" applyFill="1" applyBorder="1" applyAlignment="1">
      <alignment/>
    </xf>
    <xf numFmtId="0" fontId="0" fillId="7" borderId="81" xfId="0" applyFill="1" applyBorder="1" applyAlignment="1">
      <alignment horizontal="center" wrapText="1"/>
    </xf>
    <xf numFmtId="0" fontId="0" fillId="7" borderId="63" xfId="0" applyFill="1" applyBorder="1" applyAlignment="1">
      <alignment horizontal="center" wrapText="1"/>
    </xf>
    <xf numFmtId="0" fontId="0" fillId="7" borderId="81" xfId="0" applyFill="1" applyBorder="1" applyAlignment="1">
      <alignment wrapText="1"/>
    </xf>
    <xf numFmtId="0" fontId="0" fillId="7" borderId="82" xfId="0" applyFill="1" applyBorder="1" applyAlignment="1">
      <alignment horizontal="center" wrapText="1"/>
    </xf>
    <xf numFmtId="0" fontId="0" fillId="3" borderId="83" xfId="0" applyFill="1" applyBorder="1" applyAlignment="1">
      <alignment/>
    </xf>
    <xf numFmtId="0" fontId="0" fillId="3" borderId="84" xfId="0" applyFill="1" applyBorder="1" applyAlignment="1">
      <alignment/>
    </xf>
    <xf numFmtId="0" fontId="0" fillId="3" borderId="85" xfId="0" applyFill="1" applyBorder="1" applyAlignment="1">
      <alignment/>
    </xf>
    <xf numFmtId="0" fontId="0" fillId="3" borderId="86" xfId="0" applyFill="1" applyBorder="1" applyAlignment="1">
      <alignment/>
    </xf>
    <xf numFmtId="0" fontId="0" fillId="7" borderId="21" xfId="0" applyFill="1" applyBorder="1" applyAlignment="1">
      <alignment/>
    </xf>
    <xf numFmtId="0" fontId="0" fillId="0" borderId="51" xfId="0" applyBorder="1" applyAlignment="1">
      <alignment/>
    </xf>
    <xf numFmtId="0" fontId="0" fillId="0" borderId="87" xfId="0" applyBorder="1" applyAlignment="1">
      <alignment/>
    </xf>
    <xf numFmtId="0" fontId="0" fillId="0" borderId="88" xfId="0" applyBorder="1" applyAlignment="1">
      <alignment/>
    </xf>
    <xf numFmtId="0" fontId="0" fillId="0" borderId="21"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89" xfId="0" applyBorder="1" applyAlignment="1">
      <alignment/>
    </xf>
    <xf numFmtId="0" fontId="0" fillId="0" borderId="90" xfId="0" applyBorder="1" applyAlignment="1">
      <alignment/>
    </xf>
    <xf numFmtId="0" fontId="0" fillId="0" borderId="91" xfId="0" applyBorder="1" applyAlignment="1">
      <alignment/>
    </xf>
    <xf numFmtId="0" fontId="0" fillId="0" borderId="92" xfId="0" applyBorder="1" applyAlignment="1">
      <alignment/>
    </xf>
    <xf numFmtId="0" fontId="4" fillId="0" borderId="67" xfId="0" applyFont="1" applyBorder="1" applyAlignment="1">
      <alignment/>
    </xf>
    <xf numFmtId="0" fontId="0" fillId="0" borderId="67" xfId="0" applyFill="1" applyBorder="1" applyAlignment="1">
      <alignment/>
    </xf>
    <xf numFmtId="0" fontId="0" fillId="0" borderId="93" xfId="0" applyBorder="1" applyAlignment="1">
      <alignment/>
    </xf>
    <xf numFmtId="0" fontId="0" fillId="0" borderId="0" xfId="0" applyBorder="1" applyAlignment="1">
      <alignment/>
    </xf>
    <xf numFmtId="0" fontId="0" fillId="0" borderId="94" xfId="0" applyBorder="1" applyAlignment="1">
      <alignment/>
    </xf>
    <xf numFmtId="0" fontId="0" fillId="0" borderId="95" xfId="0" applyBorder="1" applyAlignment="1">
      <alignment/>
    </xf>
    <xf numFmtId="0" fontId="0" fillId="3" borderId="21" xfId="0" applyFill="1" applyBorder="1" applyAlignment="1">
      <alignment wrapText="1"/>
    </xf>
    <xf numFmtId="0" fontId="0" fillId="3" borderId="96" xfId="0" applyFill="1" applyBorder="1" applyAlignment="1">
      <alignment wrapText="1"/>
    </xf>
    <xf numFmtId="0" fontId="0" fillId="3" borderId="97" xfId="0" applyFill="1" applyBorder="1" applyAlignment="1">
      <alignment wrapText="1"/>
    </xf>
    <xf numFmtId="0" fontId="0" fillId="3" borderId="82" xfId="0" applyFill="1" applyBorder="1" applyAlignment="1">
      <alignment wrapText="1"/>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0" fillId="0" borderId="101" xfId="0" applyBorder="1" applyAlignment="1">
      <alignment/>
    </xf>
    <xf numFmtId="0" fontId="0" fillId="0" borderId="78"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3" borderId="110" xfId="0" applyFill="1" applyBorder="1" applyAlignment="1">
      <alignment/>
    </xf>
    <xf numFmtId="0" fontId="0" fillId="3" borderId="111" xfId="0" applyFill="1" applyBorder="1" applyAlignment="1">
      <alignment/>
    </xf>
    <xf numFmtId="0" fontId="0" fillId="3" borderId="112" xfId="0" applyFill="1" applyBorder="1" applyAlignment="1">
      <alignment/>
    </xf>
    <xf numFmtId="0" fontId="0" fillId="3" borderId="113" xfId="0" applyFill="1" applyBorder="1" applyAlignment="1">
      <alignment/>
    </xf>
    <xf numFmtId="0" fontId="0" fillId="3" borderId="114" xfId="0" applyFill="1" applyBorder="1" applyAlignment="1">
      <alignment/>
    </xf>
    <xf numFmtId="0" fontId="0" fillId="3" borderId="115" xfId="0" applyFill="1" applyBorder="1" applyAlignment="1">
      <alignment/>
    </xf>
    <xf numFmtId="0" fontId="0" fillId="3" borderId="116" xfId="0" applyFill="1" applyBorder="1" applyAlignment="1">
      <alignment/>
    </xf>
    <xf numFmtId="0" fontId="0" fillId="3" borderId="117" xfId="0" applyFill="1" applyBorder="1" applyAlignment="1">
      <alignment/>
    </xf>
    <xf numFmtId="4" fontId="13" fillId="0" borderId="82" xfId="0" applyNumberFormat="1" applyFont="1" applyFill="1" applyBorder="1" applyAlignment="1">
      <alignment horizontal="right" vertical="top"/>
    </xf>
    <xf numFmtId="4" fontId="13" fillId="0" borderId="118" xfId="0" applyNumberFormat="1" applyFont="1" applyFill="1" applyBorder="1" applyAlignment="1">
      <alignment horizontal="center" vertical="top"/>
    </xf>
    <xf numFmtId="4" fontId="3" fillId="0" borderId="119" xfId="0" applyNumberFormat="1" applyFont="1" applyFill="1" applyBorder="1" applyAlignment="1">
      <alignment horizontal="center" vertical="center" wrapText="1"/>
    </xf>
    <xf numFmtId="2" fontId="3" fillId="3" borderId="17" xfId="0" applyNumberFormat="1" applyFont="1" applyFill="1" applyBorder="1" applyAlignment="1">
      <alignment horizontal="center" vertical="top"/>
    </xf>
    <xf numFmtId="2" fontId="3" fillId="4" borderId="17" xfId="0" applyNumberFormat="1" applyFont="1" applyFill="1" applyBorder="1" applyAlignment="1">
      <alignment horizontal="center" vertical="top"/>
    </xf>
    <xf numFmtId="2" fontId="3" fillId="6" borderId="17" xfId="0" applyNumberFormat="1" applyFont="1" applyFill="1" applyBorder="1" applyAlignment="1" applyProtection="1">
      <alignment horizontal="center" vertical="top"/>
      <protection locked="0"/>
    </xf>
    <xf numFmtId="2" fontId="3" fillId="6" borderId="47" xfId="0" applyNumberFormat="1" applyFont="1" applyFill="1" applyBorder="1" applyAlignment="1" applyProtection="1">
      <alignment horizontal="center" vertical="top"/>
      <protection locked="0"/>
    </xf>
    <xf numFmtId="0" fontId="15" fillId="7" borderId="0" xfId="0" applyFont="1" applyFill="1" applyBorder="1" applyAlignment="1">
      <alignment/>
    </xf>
    <xf numFmtId="0" fontId="17"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ont="1" applyFill="1" applyAlignment="1">
      <alignment horizontal="left" vertical="top" wrapText="1"/>
    </xf>
    <xf numFmtId="0" fontId="0" fillId="7" borderId="0" xfId="0" applyFont="1" applyFill="1" applyAlignment="1">
      <alignment wrapText="1"/>
    </xf>
    <xf numFmtId="0" fontId="28" fillId="7" borderId="0" xfId="20" applyFont="1" applyFill="1" applyAlignment="1" applyProtection="1">
      <alignment horizontal="center"/>
      <protection locked="0"/>
    </xf>
    <xf numFmtId="4" fontId="1" fillId="0" borderId="45" xfId="0" applyNumberFormat="1"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4" fontId="0" fillId="0" borderId="17" xfId="0" applyNumberFormat="1" applyFont="1" applyFill="1" applyBorder="1" applyAlignment="1" applyProtection="1">
      <alignment horizontal="center" vertical="center"/>
      <protection/>
    </xf>
    <xf numFmtId="0" fontId="0" fillId="0" borderId="57" xfId="0" applyFont="1" applyBorder="1" applyAlignment="1" applyProtection="1">
      <alignment horizontal="center" vertical="center"/>
      <protection/>
    </xf>
    <xf numFmtId="4" fontId="0" fillId="0" borderId="17" xfId="0" applyNumberFormat="1" applyFont="1" applyFill="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4" fontId="0" fillId="0" borderId="44" xfId="0" applyNumberFormat="1" applyFont="1" applyFill="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4" fontId="0" fillId="0" borderId="41" xfId="0" applyNumberFormat="1"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4" fontId="1" fillId="0" borderId="48" xfId="0" applyNumberFormat="1" applyFont="1" applyFill="1" applyBorder="1" applyAlignment="1" applyProtection="1">
      <alignment horizontal="right" vertical="top"/>
      <protection/>
    </xf>
    <xf numFmtId="0" fontId="0" fillId="0" borderId="120" xfId="0" applyFont="1" applyBorder="1" applyAlignment="1" applyProtection="1">
      <alignment horizontal="right"/>
      <protection/>
    </xf>
    <xf numFmtId="0" fontId="0" fillId="0" borderId="82" xfId="0" applyFont="1" applyBorder="1" applyAlignment="1" applyProtection="1">
      <alignment horizontal="right"/>
      <protection/>
    </xf>
    <xf numFmtId="0" fontId="0" fillId="0" borderId="120" xfId="0" applyFont="1" applyBorder="1" applyAlignment="1" applyProtection="1">
      <alignment horizontal="right" vertical="top"/>
      <protection/>
    </xf>
    <xf numFmtId="0" fontId="0" fillId="0" borderId="81" xfId="0" applyFont="1" applyBorder="1" applyAlignment="1" applyProtection="1">
      <alignment horizontal="right" vertical="top"/>
      <protection/>
    </xf>
    <xf numFmtId="0" fontId="1" fillId="0" borderId="45" xfId="0" applyFont="1" applyBorder="1" applyAlignment="1" applyProtection="1">
      <alignment horizontal="center" vertical="center"/>
      <protection/>
    </xf>
    <xf numFmtId="0" fontId="0" fillId="0" borderId="118" xfId="0" applyBorder="1" applyAlignment="1" applyProtection="1">
      <alignment horizontal="center" vertical="center"/>
      <protection/>
    </xf>
    <xf numFmtId="4" fontId="1" fillId="0" borderId="48" xfId="0" applyNumberFormat="1" applyFont="1" applyFill="1" applyBorder="1" applyAlignment="1" applyProtection="1">
      <alignment horizontal="right" vertical="center"/>
      <protection/>
    </xf>
    <xf numFmtId="0" fontId="0" fillId="0" borderId="120" xfId="0" applyFont="1" applyBorder="1" applyAlignment="1" applyProtection="1">
      <alignment horizontal="right" vertical="center"/>
      <protection/>
    </xf>
    <xf numFmtId="0" fontId="0" fillId="0" borderId="82" xfId="0" applyFont="1" applyBorder="1" applyAlignment="1" applyProtection="1">
      <alignment horizontal="right" vertical="center"/>
      <protection/>
    </xf>
    <xf numFmtId="4" fontId="0" fillId="0" borderId="16" xfId="0" applyNumberFormat="1" applyFont="1" applyFill="1" applyBorder="1" applyAlignment="1" applyProtection="1">
      <alignment horizontal="center" vertical="center" wrapText="1"/>
      <protection/>
    </xf>
    <xf numFmtId="0" fontId="28" fillId="7" borderId="0" xfId="20" applyFont="1" applyFill="1" applyAlignment="1" applyProtection="1">
      <alignment horizontal="center"/>
      <protection locked="0"/>
    </xf>
    <xf numFmtId="4" fontId="0" fillId="0" borderId="44" xfId="0" applyNumberFormat="1" applyFont="1" applyFill="1" applyBorder="1" applyAlignment="1" applyProtection="1">
      <alignment horizontal="center" vertical="center" wrapText="1"/>
      <protection/>
    </xf>
    <xf numFmtId="0" fontId="0" fillId="0" borderId="39" xfId="0" applyBorder="1" applyAlignment="1" applyProtection="1">
      <alignment horizontal="center" vertical="center"/>
      <protection/>
    </xf>
    <xf numFmtId="0" fontId="28" fillId="7" borderId="3" xfId="20" applyFont="1" applyFill="1" applyBorder="1" applyAlignment="1" applyProtection="1">
      <alignment/>
      <protection locked="0"/>
    </xf>
    <xf numFmtId="0" fontId="28" fillId="0" borderId="3" xfId="20" applyFont="1" applyBorder="1" applyAlignment="1" applyProtection="1">
      <alignment/>
      <protection locked="0"/>
    </xf>
    <xf numFmtId="4" fontId="1" fillId="0" borderId="48" xfId="0" applyNumberFormat="1" applyFont="1" applyFill="1" applyBorder="1" applyAlignment="1">
      <alignment horizontal="right" vertical="top"/>
    </xf>
    <xf numFmtId="4" fontId="1" fillId="0" borderId="82" xfId="0" applyNumberFormat="1" applyFont="1" applyFill="1" applyBorder="1" applyAlignment="1">
      <alignment horizontal="right" vertical="top"/>
    </xf>
    <xf numFmtId="4" fontId="1" fillId="0" borderId="45" xfId="0" applyNumberFormat="1" applyFont="1" applyFill="1" applyBorder="1" applyAlignment="1">
      <alignment horizontal="center" vertical="top"/>
    </xf>
    <xf numFmtId="4" fontId="1" fillId="0" borderId="13" xfId="0" applyNumberFormat="1" applyFont="1" applyFill="1" applyBorder="1" applyAlignment="1">
      <alignment horizontal="center" vertical="top"/>
    </xf>
    <xf numFmtId="4" fontId="0" fillId="0" borderId="17" xfId="0" applyNumberFormat="1" applyFont="1" applyFill="1" applyBorder="1" applyAlignment="1">
      <alignment horizontal="center" vertical="top"/>
    </xf>
    <xf numFmtId="4" fontId="0" fillId="0" borderId="66" xfId="0" applyNumberFormat="1" applyFont="1" applyFill="1" applyBorder="1" applyAlignment="1">
      <alignment horizontal="center" vertical="top"/>
    </xf>
    <xf numFmtId="4" fontId="0" fillId="0" borderId="57" xfId="0" applyNumberFormat="1" applyFont="1" applyFill="1" applyBorder="1" applyAlignment="1">
      <alignment horizontal="center" vertical="top"/>
    </xf>
    <xf numFmtId="0" fontId="0" fillId="0" borderId="120" xfId="0" applyFont="1" applyBorder="1" applyAlignment="1" applyProtection="1">
      <alignment/>
      <protection/>
    </xf>
    <xf numFmtId="0" fontId="0" fillId="0" borderId="82" xfId="0" applyFont="1" applyBorder="1" applyAlignment="1" applyProtection="1">
      <alignment/>
      <protection/>
    </xf>
    <xf numFmtId="4" fontId="1" fillId="0" borderId="45" xfId="0" applyNumberFormat="1" applyFont="1" applyFill="1" applyBorder="1" applyAlignment="1">
      <alignment horizontal="center" vertical="top"/>
    </xf>
    <xf numFmtId="0" fontId="0" fillId="0" borderId="118" xfId="0" applyBorder="1" applyAlignment="1">
      <alignment horizontal="center" vertical="top"/>
    </xf>
    <xf numFmtId="0" fontId="0" fillId="0" borderId="13" xfId="0" applyBorder="1" applyAlignment="1">
      <alignment horizontal="center" vertical="top"/>
    </xf>
    <xf numFmtId="4" fontId="13" fillId="0" borderId="48" xfId="0" applyNumberFormat="1" applyFont="1" applyFill="1" applyBorder="1" applyAlignment="1">
      <alignment horizontal="right" vertical="top"/>
    </xf>
    <xf numFmtId="4" fontId="13" fillId="0" borderId="120" xfId="0" applyNumberFormat="1" applyFont="1" applyFill="1" applyBorder="1" applyAlignment="1">
      <alignment horizontal="right" vertical="top"/>
    </xf>
    <xf numFmtId="4" fontId="13" fillId="0" borderId="82" xfId="0" applyNumberFormat="1" applyFont="1" applyFill="1" applyBorder="1" applyAlignment="1">
      <alignment horizontal="right" vertical="top"/>
    </xf>
    <xf numFmtId="0" fontId="0" fillId="7" borderId="121" xfId="0" applyFill="1" applyBorder="1" applyAlignment="1">
      <alignment horizontal="center"/>
    </xf>
    <xf numFmtId="0" fontId="0" fillId="7" borderId="122" xfId="0" applyFill="1" applyBorder="1" applyAlignment="1">
      <alignment horizontal="center"/>
    </xf>
    <xf numFmtId="0" fontId="0" fillId="7" borderId="123" xfId="0" applyFill="1" applyBorder="1" applyAlignment="1">
      <alignment horizontal="center"/>
    </xf>
    <xf numFmtId="0" fontId="0" fillId="7" borderId="124" xfId="0" applyFill="1" applyBorder="1" applyAlignment="1">
      <alignment horizontal="center"/>
    </xf>
    <xf numFmtId="0" fontId="0" fillId="3" borderId="113" xfId="0" applyFill="1" applyBorder="1" applyAlignment="1">
      <alignment wrapText="1"/>
    </xf>
    <xf numFmtId="0" fontId="0" fillId="3" borderId="84" xfId="0" applyFill="1" applyBorder="1" applyAlignment="1">
      <alignment wrapText="1"/>
    </xf>
    <xf numFmtId="4" fontId="1" fillId="7" borderId="48" xfId="0" applyNumberFormat="1" applyFont="1" applyFill="1" applyBorder="1" applyAlignment="1" applyProtection="1">
      <alignment horizontal="right" vertical="top"/>
      <protection/>
    </xf>
    <xf numFmtId="0" fontId="0" fillId="0" borderId="82" xfId="0" applyBorder="1" applyAlignment="1" applyProtection="1">
      <alignment horizontal="right" vertical="top"/>
      <protection/>
    </xf>
    <xf numFmtId="211" fontId="0" fillId="7" borderId="0" xfId="0" applyNumberFormat="1" applyFont="1" applyFill="1" applyBorder="1" applyAlignment="1" applyProtection="1">
      <alignment horizontal="center"/>
      <protection hidden="1"/>
    </xf>
    <xf numFmtId="211" fontId="0" fillId="7" borderId="0" xfId="0" applyNumberFormat="1" applyFont="1" applyFill="1" applyBorder="1" applyAlignment="1" applyProtection="1">
      <alignment horizontal="center"/>
      <protection/>
    </xf>
    <xf numFmtId="4" fontId="1" fillId="0" borderId="45" xfId="0" applyNumberFormat="1" applyFont="1" applyFill="1" applyBorder="1" applyAlignment="1" applyProtection="1">
      <alignment horizontal="center" vertical="top"/>
      <protection/>
    </xf>
    <xf numFmtId="4" fontId="1" fillId="0" borderId="13" xfId="0" applyNumberFormat="1" applyFont="1" applyFill="1" applyBorder="1" applyAlignment="1" applyProtection="1">
      <alignment horizontal="center" vertical="top"/>
      <protection/>
    </xf>
    <xf numFmtId="0" fontId="0" fillId="7" borderId="0" xfId="0" applyFont="1" applyFill="1" applyAlignment="1" applyProtection="1">
      <alignment horizontal="left" wrapText="1"/>
      <protection/>
    </xf>
    <xf numFmtId="0" fontId="0" fillId="7" borderId="0" xfId="0" applyFont="1" applyFill="1" applyAlignment="1" applyProtection="1">
      <alignment horizontal="left"/>
      <protection/>
    </xf>
    <xf numFmtId="4" fontId="1" fillId="0" borderId="53" xfId="0" applyNumberFormat="1" applyFont="1" applyFill="1" applyBorder="1" applyAlignment="1" applyProtection="1">
      <alignment horizontal="center" vertical="top"/>
      <protection/>
    </xf>
    <xf numFmtId="4" fontId="0" fillId="0" borderId="17" xfId="0" applyNumberFormat="1" applyFont="1" applyFill="1" applyBorder="1" applyAlignment="1" applyProtection="1">
      <alignment horizontal="center" vertical="top" wrapText="1"/>
      <protection/>
    </xf>
    <xf numFmtId="4" fontId="0" fillId="0" borderId="66" xfId="0" applyNumberFormat="1" applyFont="1" applyFill="1" applyBorder="1" applyAlignment="1" applyProtection="1">
      <alignment horizontal="center" vertical="top" wrapText="1"/>
      <protection/>
    </xf>
    <xf numFmtId="4" fontId="0" fillId="0" borderId="57" xfId="0" applyNumberFormat="1" applyFont="1" applyFill="1" applyBorder="1" applyAlignment="1" applyProtection="1">
      <alignment horizontal="center" vertical="top" wrapText="1"/>
      <protection/>
    </xf>
    <xf numFmtId="0" fontId="28" fillId="7" borderId="0" xfId="20" applyFill="1" applyAlignment="1" applyProtection="1">
      <alignment/>
      <protection locked="0"/>
    </xf>
    <xf numFmtId="0" fontId="0" fillId="0" borderId="0" xfId="0" applyAlignment="1" applyProtection="1">
      <alignment/>
      <protection locked="0"/>
    </xf>
    <xf numFmtId="4" fontId="1" fillId="0" borderId="118" xfId="0" applyNumberFormat="1" applyFont="1" applyFill="1" applyBorder="1" applyAlignment="1" applyProtection="1">
      <alignment horizontal="center" vertical="top"/>
      <protection/>
    </xf>
    <xf numFmtId="0" fontId="0" fillId="3" borderId="11" xfId="0" applyFont="1" applyFill="1" applyBorder="1" applyAlignment="1" applyProtection="1">
      <alignment horizontal="center" textRotation="90"/>
      <protection/>
    </xf>
    <xf numFmtId="4" fontId="1" fillId="0" borderId="17" xfId="0" applyNumberFormat="1" applyFont="1" applyFill="1" applyBorder="1" applyAlignment="1">
      <alignment horizontal="center" vertical="top"/>
    </xf>
    <xf numFmtId="4" fontId="1" fillId="0" borderId="57" xfId="0" applyNumberFormat="1" applyFont="1" applyFill="1" applyBorder="1" applyAlignment="1">
      <alignment horizontal="center" vertical="top"/>
    </xf>
    <xf numFmtId="4" fontId="1" fillId="0" borderId="53" xfId="0" applyNumberFormat="1" applyFont="1" applyFill="1" applyBorder="1" applyAlignment="1">
      <alignment horizontal="center" vertical="top"/>
    </xf>
    <xf numFmtId="4" fontId="1" fillId="0" borderId="13" xfId="0" applyNumberFormat="1" applyFont="1" applyFill="1" applyBorder="1" applyAlignment="1">
      <alignment horizontal="center" vertical="top"/>
    </xf>
    <xf numFmtId="0" fontId="0" fillId="0" borderId="4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0" xfId="0" applyFont="1" applyBorder="1" applyAlignment="1">
      <alignment horizontal="center" vertical="center" wrapText="1"/>
    </xf>
    <xf numFmtId="0" fontId="0" fillId="3" borderId="65" xfId="0" applyFont="1" applyFill="1" applyBorder="1" applyAlignment="1">
      <alignment horizontal="center" textRotation="90"/>
    </xf>
    <xf numFmtId="0" fontId="0" fillId="0" borderId="65" xfId="0" applyFont="1" applyBorder="1" applyAlignment="1">
      <alignment horizontal="center" textRotation="90"/>
    </xf>
    <xf numFmtId="4" fontId="0" fillId="0" borderId="18" xfId="0" applyNumberFormat="1" applyFont="1" applyFill="1" applyBorder="1" applyAlignment="1">
      <alignment horizontal="center" vertical="center" wrapText="1"/>
    </xf>
    <xf numFmtId="0" fontId="0" fillId="0" borderId="60" xfId="0" applyFont="1" applyBorder="1" applyAlignment="1">
      <alignment horizontal="center" wrapText="1"/>
    </xf>
    <xf numFmtId="4" fontId="0" fillId="0" borderId="44" xfId="0" applyNumberFormat="1" applyFont="1" applyFill="1" applyBorder="1" applyAlignment="1">
      <alignment horizontal="center" vertical="center"/>
    </xf>
    <xf numFmtId="4" fontId="0" fillId="0" borderId="39" xfId="0" applyNumberFormat="1" applyFont="1" applyFill="1" applyBorder="1" applyAlignment="1">
      <alignment horizontal="center" vertical="center"/>
    </xf>
    <xf numFmtId="4" fontId="0" fillId="3" borderId="7" xfId="0" applyNumberFormat="1" applyFont="1" applyFill="1" applyBorder="1" applyAlignment="1">
      <alignment horizontal="center" vertical="center"/>
    </xf>
    <xf numFmtId="4" fontId="1" fillId="0" borderId="48" xfId="0" applyNumberFormat="1" applyFont="1" applyFill="1" applyBorder="1" applyAlignment="1">
      <alignment horizontal="right" vertical="top" wrapText="1"/>
    </xf>
    <xf numFmtId="4" fontId="1" fillId="0" borderId="82" xfId="0" applyNumberFormat="1" applyFont="1" applyFill="1" applyBorder="1" applyAlignment="1">
      <alignment horizontal="right" vertical="top" wrapText="1"/>
    </xf>
    <xf numFmtId="0" fontId="1" fillId="7" borderId="0" xfId="0" applyFont="1" applyFill="1" applyBorder="1" applyAlignment="1">
      <alignment horizontal="left" wrapText="1"/>
    </xf>
    <xf numFmtId="0" fontId="1" fillId="7" borderId="0" xfId="0" applyFont="1" applyFill="1" applyBorder="1" applyAlignment="1">
      <alignment horizontal="left"/>
    </xf>
    <xf numFmtId="0" fontId="0" fillId="7" borderId="0" xfId="0" applyFont="1" applyFill="1" applyBorder="1" applyAlignment="1">
      <alignment horizontal="left"/>
    </xf>
    <xf numFmtId="0" fontId="0" fillId="7" borderId="125" xfId="0" applyFont="1" applyFill="1" applyBorder="1" applyAlignment="1">
      <alignment horizontal="left"/>
    </xf>
    <xf numFmtId="0" fontId="1" fillId="2" borderId="126" xfId="0" applyFont="1" applyFill="1" applyBorder="1" applyAlignment="1">
      <alignment horizontal="center" wrapText="1"/>
    </xf>
    <xf numFmtId="0" fontId="0" fillId="2" borderId="127" xfId="0" applyFill="1" applyBorder="1" applyAlignment="1">
      <alignment horizontal="center" wrapText="1"/>
    </xf>
    <xf numFmtId="0" fontId="0" fillId="2" borderId="128" xfId="0" applyFill="1" applyBorder="1" applyAlignment="1">
      <alignment horizontal="center" wrapText="1"/>
    </xf>
    <xf numFmtId="0" fontId="4" fillId="3" borderId="5" xfId="0" applyFont="1" applyFill="1" applyBorder="1" applyAlignment="1">
      <alignment horizontal="center"/>
    </xf>
    <xf numFmtId="0" fontId="0" fillId="3" borderId="0" xfId="0" applyFill="1" applyBorder="1" applyAlignment="1">
      <alignment horizontal="left" vertical="center" wrapText="1"/>
    </xf>
    <xf numFmtId="0" fontId="0" fillId="0" borderId="0" xfId="0" applyBorder="1" applyAlignment="1">
      <alignment/>
    </xf>
    <xf numFmtId="0" fontId="0" fillId="0" borderId="8" xfId="0" applyBorder="1" applyAlignment="1">
      <alignment/>
    </xf>
    <xf numFmtId="0" fontId="0" fillId="3" borderId="3" xfId="0" applyFill="1" applyBorder="1" applyAlignment="1">
      <alignment horizontal="left" vertical="center" wrapText="1"/>
    </xf>
    <xf numFmtId="0" fontId="0" fillId="0" borderId="3" xfId="0" applyBorder="1" applyAlignment="1">
      <alignment/>
    </xf>
    <xf numFmtId="0" fontId="0" fillId="0" borderId="4" xfId="0" applyBorder="1" applyAlignment="1">
      <alignment/>
    </xf>
    <xf numFmtId="0" fontId="1" fillId="2" borderId="48" xfId="0" applyFont="1" applyFill="1" applyBorder="1" applyAlignment="1">
      <alignment horizontal="left" vertical="center"/>
    </xf>
    <xf numFmtId="0" fontId="1" fillId="2" borderId="82" xfId="0" applyFont="1" applyFill="1" applyBorder="1" applyAlignment="1">
      <alignment horizontal="left" vertical="center"/>
    </xf>
    <xf numFmtId="0" fontId="0" fillId="0" borderId="5" xfId="0" applyBorder="1" applyAlignment="1">
      <alignment/>
    </xf>
    <xf numFmtId="0" fontId="0" fillId="0" borderId="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7.emf" /><Relationship Id="rId3"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9.w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wmf" /><Relationship Id="rId2" Type="http://schemas.openxmlformats.org/officeDocument/2006/relationships/image" Target="../media/image12.wmf" /><Relationship Id="rId3" Type="http://schemas.openxmlformats.org/officeDocument/2006/relationships/image" Target="../media/image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13</xdr:row>
      <xdr:rowOff>19050</xdr:rowOff>
    </xdr:from>
    <xdr:to>
      <xdr:col>3</xdr:col>
      <xdr:colOff>1905000</xdr:colOff>
      <xdr:row>15</xdr:row>
      <xdr:rowOff>76200</xdr:rowOff>
    </xdr:to>
    <xdr:pic>
      <xdr:nvPicPr>
        <xdr:cNvPr id="1" name="CommandButton1"/>
        <xdr:cNvPicPr preferRelativeResize="1">
          <a:picLocks noChangeAspect="1"/>
        </xdr:cNvPicPr>
      </xdr:nvPicPr>
      <xdr:blipFill>
        <a:blip r:embed="rId1"/>
        <a:stretch>
          <a:fillRect/>
        </a:stretch>
      </xdr:blipFill>
      <xdr:spPr>
        <a:xfrm>
          <a:off x="628650" y="2257425"/>
          <a:ext cx="1781175" cy="542925"/>
        </a:xfrm>
        <a:prstGeom prst="rect">
          <a:avLst/>
        </a:prstGeom>
        <a:noFill/>
        <a:ln w="9525" cmpd="sng">
          <a:noFill/>
        </a:ln>
      </xdr:spPr>
    </xdr:pic>
    <xdr:clientData/>
  </xdr:twoCellAnchor>
  <xdr:twoCellAnchor editAs="oneCell">
    <xdr:from>
      <xdr:col>3</xdr:col>
      <xdr:colOff>190500</xdr:colOff>
      <xdr:row>36</xdr:row>
      <xdr:rowOff>57150</xdr:rowOff>
    </xdr:from>
    <xdr:to>
      <xdr:col>3</xdr:col>
      <xdr:colOff>1781175</xdr:colOff>
      <xdr:row>37</xdr:row>
      <xdr:rowOff>400050</xdr:rowOff>
    </xdr:to>
    <xdr:pic>
      <xdr:nvPicPr>
        <xdr:cNvPr id="2" name="CommandButton2"/>
        <xdr:cNvPicPr preferRelativeResize="1">
          <a:picLocks noChangeAspect="1"/>
        </xdr:cNvPicPr>
      </xdr:nvPicPr>
      <xdr:blipFill>
        <a:blip r:embed="rId2"/>
        <a:stretch>
          <a:fillRect/>
        </a:stretch>
      </xdr:blipFill>
      <xdr:spPr>
        <a:xfrm>
          <a:off x="695325" y="7305675"/>
          <a:ext cx="1590675" cy="504825"/>
        </a:xfrm>
        <a:prstGeom prst="rect">
          <a:avLst/>
        </a:prstGeom>
        <a:noFill/>
        <a:ln w="9525" cmpd="sng">
          <a:noFill/>
        </a:ln>
      </xdr:spPr>
    </xdr:pic>
    <xdr:clientData/>
  </xdr:twoCellAnchor>
  <xdr:oneCellAnchor>
    <xdr:from>
      <xdr:col>5</xdr:col>
      <xdr:colOff>304800</xdr:colOff>
      <xdr:row>4</xdr:row>
      <xdr:rowOff>123825</xdr:rowOff>
    </xdr:from>
    <xdr:ext cx="3390900" cy="561975"/>
    <xdr:sp>
      <xdr:nvSpPr>
        <xdr:cNvPr id="3" name="TextBox 24"/>
        <xdr:cNvSpPr txBox="1">
          <a:spLocks noChangeArrowheads="1"/>
        </xdr:cNvSpPr>
      </xdr:nvSpPr>
      <xdr:spPr>
        <a:xfrm>
          <a:off x="3800475" y="876300"/>
          <a:ext cx="3390900" cy="5619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oneCellAnchor>
  <xdr:twoCellAnchor>
    <xdr:from>
      <xdr:col>10</xdr:col>
      <xdr:colOff>190500</xdr:colOff>
      <xdr:row>12</xdr:row>
      <xdr:rowOff>19050</xdr:rowOff>
    </xdr:from>
    <xdr:to>
      <xdr:col>16</xdr:col>
      <xdr:colOff>133350</xdr:colOff>
      <xdr:row>23</xdr:row>
      <xdr:rowOff>123825</xdr:rowOff>
    </xdr:to>
    <xdr:grpSp>
      <xdr:nvGrpSpPr>
        <xdr:cNvPr id="4" name="Group 49"/>
        <xdr:cNvGrpSpPr>
          <a:grpSpLocks/>
        </xdr:cNvGrpSpPr>
      </xdr:nvGrpSpPr>
      <xdr:grpSpPr>
        <a:xfrm>
          <a:off x="8572500" y="2076450"/>
          <a:ext cx="4324350" cy="2257425"/>
          <a:chOff x="701" y="230"/>
          <a:chExt cx="397" cy="276"/>
        </a:xfrm>
        <a:solidFill>
          <a:srgbClr val="FFFFFF"/>
        </a:solidFill>
      </xdr:grpSpPr>
      <xdr:sp>
        <xdr:nvSpPr>
          <xdr:cNvPr id="5" name="TextBox 44"/>
          <xdr:cNvSpPr txBox="1">
            <a:spLocks noChangeArrowheads="1"/>
          </xdr:cNvSpPr>
        </xdr:nvSpPr>
        <xdr:spPr>
          <a:xfrm>
            <a:off x="701" y="230"/>
            <a:ext cx="397" cy="276"/>
          </a:xfrm>
          <a:prstGeom prst="rect">
            <a:avLst/>
          </a:prstGeom>
          <a:solidFill>
            <a:srgbClr val="CCFFCC">
              <a:alpha val="50000"/>
            </a:srgbClr>
          </a:solidFill>
          <a:ln w="25400" cmpd="sng">
            <a:solidFill>
              <a:srgbClr val="008000"/>
            </a:solidFill>
            <a:headEnd type="none"/>
            <a:tailEnd type="none"/>
          </a:ln>
        </xdr:spPr>
        <xdr:txBody>
          <a:bodyPr vertOverflow="clip" wrap="square">
            <a:spAutoFit/>
          </a:bodyPr>
          <a:p>
            <a:pPr algn="l">
              <a:defRPr/>
            </a:pPr>
            <a:r>
              <a:rPr lang="en-US" cap="none" sz="1000" b="1" i="0" u="sng" baseline="0">
                <a:latin typeface="Arial"/>
                <a:ea typeface="Arial"/>
                <a:cs typeface="Arial"/>
              </a:rPr>
              <a:t>Part A. Emissions from Prebake Anode Electrolysis Cells</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emissions in tonnes per year
</a:t>
            </a:r>
            <a:r>
              <a:rPr lang="en-US" cap="none" sz="1000" b="0" i="1" u="none" baseline="0">
                <a:latin typeface="Arial"/>
                <a:ea typeface="Arial"/>
                <a:cs typeface="Arial"/>
              </a:rPr>
              <a:t>MP</a:t>
            </a:r>
            <a:r>
              <a:rPr lang="en-US" cap="none" sz="1000" b="0" i="0" u="none" baseline="0">
                <a:latin typeface="Arial"/>
                <a:ea typeface="Arial"/>
                <a:cs typeface="Arial"/>
              </a:rPr>
              <a:t> = Total metal production, tonnes aluminium per year
</a:t>
            </a:r>
            <a:r>
              <a:rPr lang="en-US" cap="none" sz="1000" b="0" i="1" u="none" baseline="0">
                <a:latin typeface="Arial"/>
                <a:ea typeface="Arial"/>
                <a:cs typeface="Arial"/>
              </a:rPr>
              <a:t>NAC</a:t>
            </a:r>
            <a:r>
              <a:rPr lang="en-US" cap="none" sz="1000" b="0" i="0" u="none" baseline="0">
                <a:latin typeface="Arial"/>
                <a:ea typeface="Arial"/>
                <a:cs typeface="Arial"/>
              </a:rPr>
              <a:t> = Net anode consumption, tonnes per tonne aluminium
</a:t>
            </a:r>
            <a:r>
              <a:rPr lang="en-US" cap="none" sz="1000" b="0" i="1" u="none" baseline="0">
                <a:latin typeface="Arial"/>
                <a:ea typeface="Arial"/>
                <a:cs typeface="Arial"/>
              </a:rPr>
              <a:t>S</a:t>
            </a:r>
            <a:r>
              <a:rPr lang="en-US" cap="none" sz="1000" b="0" i="1" u="none" baseline="-25000">
                <a:latin typeface="Arial"/>
                <a:ea typeface="Arial"/>
                <a:cs typeface="Arial"/>
              </a:rPr>
              <a:t>a</a:t>
            </a:r>
            <a:r>
              <a:rPr lang="en-US" cap="none" sz="1000" b="0" i="0" u="none" baseline="0">
                <a:latin typeface="Arial"/>
                <a:ea typeface="Arial"/>
                <a:cs typeface="Arial"/>
              </a:rPr>
              <a:t> = Sulphur content in baked anodes, wt %
</a:t>
            </a:r>
            <a:r>
              <a:rPr lang="en-US" cap="none" sz="1000" b="0" i="1" u="none" baseline="0">
                <a:latin typeface="Arial"/>
                <a:ea typeface="Arial"/>
                <a:cs typeface="Arial"/>
              </a:rPr>
              <a:t>Ash</a:t>
            </a:r>
            <a:r>
              <a:rPr lang="en-US" cap="none" sz="1000" b="0" i="1" u="none" baseline="-25000">
                <a:latin typeface="Arial"/>
                <a:ea typeface="Arial"/>
                <a:cs typeface="Arial"/>
              </a:rPr>
              <a:t>a</a:t>
            </a:r>
            <a:r>
              <a:rPr lang="en-US" cap="none" sz="1000" b="0" i="0" u="none" baseline="0">
                <a:latin typeface="Arial"/>
                <a:ea typeface="Arial"/>
                <a:cs typeface="Arial"/>
              </a:rPr>
              <a:t> = Ash content in baked anodes, wt %
</a:t>
            </a:r>
            <a:r>
              <a:rPr lang="en-US" cap="none" sz="1000" b="0" i="1" u="none" baseline="0">
                <a:latin typeface="Arial"/>
                <a:ea typeface="Arial"/>
                <a:cs typeface="Arial"/>
              </a:rPr>
              <a:t>44/12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Molecular Mass : Carbon Atomic Mass Ratio, dimensionless</a:t>
            </a:r>
          </a:p>
        </xdr:txBody>
      </xdr:sp>
      <xdr:pic>
        <xdr:nvPicPr>
          <xdr:cNvPr id="6" name="Picture 45"/>
          <xdr:cNvPicPr preferRelativeResize="1">
            <a:picLocks noChangeAspect="1"/>
          </xdr:cNvPicPr>
        </xdr:nvPicPr>
        <xdr:blipFill>
          <a:blip r:embed="rId3"/>
          <a:stretch>
            <a:fillRect/>
          </a:stretch>
        </xdr:blipFill>
        <xdr:spPr>
          <a:xfrm>
            <a:off x="791" y="266"/>
            <a:ext cx="307" cy="46"/>
          </a:xfrm>
          <a:prstGeom prst="rect">
            <a:avLst/>
          </a:prstGeom>
          <a:noFill/>
          <a:ln w="9525" cmpd="sng">
            <a:noFill/>
          </a:ln>
        </xdr:spPr>
      </xdr:pic>
    </xdr:grpSp>
    <xdr:clientData/>
  </xdr:twoCellAnchor>
  <xdr:twoCellAnchor>
    <xdr:from>
      <xdr:col>16</xdr:col>
      <xdr:colOff>123825</xdr:colOff>
      <xdr:row>49</xdr:row>
      <xdr:rowOff>95250</xdr:rowOff>
    </xdr:from>
    <xdr:to>
      <xdr:col>24</xdr:col>
      <xdr:colOff>28575</xdr:colOff>
      <xdr:row>62</xdr:row>
      <xdr:rowOff>66675</xdr:rowOff>
    </xdr:to>
    <xdr:grpSp>
      <xdr:nvGrpSpPr>
        <xdr:cNvPr id="7" name="Group 63"/>
        <xdr:cNvGrpSpPr>
          <a:grpSpLocks/>
        </xdr:cNvGrpSpPr>
      </xdr:nvGrpSpPr>
      <xdr:grpSpPr>
        <a:xfrm>
          <a:off x="12887325" y="9991725"/>
          <a:ext cx="4305300" cy="2114550"/>
          <a:chOff x="972" y="867"/>
          <a:chExt cx="467" cy="222"/>
        </a:xfrm>
        <a:solidFill>
          <a:srgbClr val="FFFFFF"/>
        </a:solidFill>
      </xdr:grpSpPr>
      <xdr:sp>
        <xdr:nvSpPr>
          <xdr:cNvPr id="8" name="TextBox 18"/>
          <xdr:cNvSpPr txBox="1">
            <a:spLocks noChangeArrowheads="1"/>
          </xdr:cNvSpPr>
        </xdr:nvSpPr>
        <xdr:spPr>
          <a:xfrm>
            <a:off x="972" y="867"/>
            <a:ext cx="467" cy="222"/>
          </a:xfrm>
          <a:prstGeom prst="rect">
            <a:avLst/>
          </a:prstGeom>
          <a:solidFill>
            <a:srgbClr val="CCFFCC">
              <a:alpha val="50000"/>
            </a:srgbClr>
          </a:solidFill>
          <a:ln w="25400" cmpd="sng">
            <a:solidFill>
              <a:srgbClr val="008000"/>
            </a:solidFill>
            <a:headEnd type="none"/>
            <a:tailEnd type="none"/>
          </a:ln>
        </xdr:spPr>
        <xdr:txBody>
          <a:bodyPr vertOverflow="clip" wrap="square">
            <a:spAutoFit/>
          </a:bodyPr>
          <a:p>
            <a:pPr algn="l">
              <a:defRPr/>
            </a:pPr>
            <a:r>
              <a:rPr lang="en-US" cap="none" sz="1000" b="1" i="0" u="sng" baseline="0">
                <a:latin typeface="Arial"/>
                <a:ea typeface="Arial"/>
                <a:cs typeface="Arial"/>
              </a:rPr>
              <a:t>Part B2. Bake Furnace Packing Material</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emissions in tonnes
</a:t>
            </a:r>
            <a:r>
              <a:rPr lang="en-US" cap="none" sz="1000" b="0" i="1" u="none" baseline="0">
                <a:latin typeface="Arial"/>
                <a:ea typeface="Arial"/>
                <a:cs typeface="Arial"/>
              </a:rPr>
              <a:t>PCC</a:t>
            </a:r>
            <a:r>
              <a:rPr lang="en-US" cap="none" sz="1000" b="0" i="0" u="none" baseline="0">
                <a:latin typeface="Arial"/>
                <a:ea typeface="Arial"/>
                <a:cs typeface="Arial"/>
              </a:rPr>
              <a:t> = Packing coke consumed, tonnes per tonne of baked anode
</a:t>
            </a:r>
            <a:r>
              <a:rPr lang="en-US" cap="none" sz="1000" b="0" i="1" u="none" baseline="0">
                <a:latin typeface="Arial"/>
                <a:ea typeface="Arial"/>
                <a:cs typeface="Arial"/>
              </a:rPr>
              <a:t>BA</a:t>
            </a:r>
            <a:r>
              <a:rPr lang="en-US" cap="none" sz="1000" b="0" i="0" u="none" baseline="0">
                <a:latin typeface="Arial"/>
                <a:ea typeface="Arial"/>
                <a:cs typeface="Arial"/>
              </a:rPr>
              <a:t> = Baked anode production, tonnes
</a:t>
            </a:r>
            <a:r>
              <a:rPr lang="en-US" cap="none" sz="1000" b="0" i="1" u="none" baseline="0">
                <a:latin typeface="Arial"/>
                <a:ea typeface="Arial"/>
                <a:cs typeface="Arial"/>
              </a:rPr>
              <a:t>S</a:t>
            </a:r>
            <a:r>
              <a:rPr lang="en-US" cap="none" sz="1000" b="0" i="1" u="none" baseline="-25000">
                <a:latin typeface="Arial"/>
                <a:ea typeface="Arial"/>
                <a:cs typeface="Arial"/>
              </a:rPr>
              <a:t>pc</a:t>
            </a:r>
            <a:r>
              <a:rPr lang="en-US" cap="none" sz="1000" b="0" i="0" u="none" baseline="0">
                <a:latin typeface="Arial"/>
                <a:ea typeface="Arial"/>
                <a:cs typeface="Arial"/>
              </a:rPr>
              <a:t> = Sulphur content in packing coke, wt %
</a:t>
            </a:r>
            <a:r>
              <a:rPr lang="en-US" cap="none" sz="1000" b="0" i="1" u="none" baseline="0">
                <a:latin typeface="Arial"/>
                <a:ea typeface="Arial"/>
                <a:cs typeface="Arial"/>
              </a:rPr>
              <a:t>Ash</a:t>
            </a:r>
            <a:r>
              <a:rPr lang="en-US" cap="none" sz="1000" b="0" i="1" u="none" baseline="-25000">
                <a:latin typeface="Arial"/>
                <a:ea typeface="Arial"/>
                <a:cs typeface="Arial"/>
              </a:rPr>
              <a:t>pc</a:t>
            </a:r>
            <a:r>
              <a:rPr lang="en-US" cap="none" sz="1000" b="0" i="0" u="none" baseline="0">
                <a:latin typeface="Arial"/>
                <a:ea typeface="Arial"/>
                <a:cs typeface="Arial"/>
              </a:rPr>
              <a:t> = Ash content in packing coke, wt %
44/12 = CO2 Molecular Mass : Carbon Atomic Mass Ratio, dimensionless                                                              </a:t>
            </a:r>
          </a:p>
        </xdr:txBody>
      </xdr:sp>
    </xdr:grpSp>
    <xdr:clientData/>
  </xdr:twoCellAnchor>
  <xdr:twoCellAnchor>
    <xdr:from>
      <xdr:col>17</xdr:col>
      <xdr:colOff>0</xdr:colOff>
      <xdr:row>35</xdr:row>
      <xdr:rowOff>0</xdr:rowOff>
    </xdr:from>
    <xdr:to>
      <xdr:col>24</xdr:col>
      <xdr:colOff>561975</xdr:colOff>
      <xdr:row>49</xdr:row>
      <xdr:rowOff>38100</xdr:rowOff>
    </xdr:to>
    <xdr:grpSp>
      <xdr:nvGrpSpPr>
        <xdr:cNvPr id="10" name="Group 110"/>
        <xdr:cNvGrpSpPr>
          <a:grpSpLocks/>
        </xdr:cNvGrpSpPr>
      </xdr:nvGrpSpPr>
      <xdr:grpSpPr>
        <a:xfrm>
          <a:off x="12896850" y="7067550"/>
          <a:ext cx="4829175" cy="2867025"/>
          <a:chOff x="1182" y="637"/>
          <a:chExt cx="511" cy="301"/>
        </a:xfrm>
        <a:solidFill>
          <a:srgbClr val="FFFFFF"/>
        </a:solidFill>
      </xdr:grpSpPr>
      <xdr:sp>
        <xdr:nvSpPr>
          <xdr:cNvPr id="11" name="TextBox 12"/>
          <xdr:cNvSpPr txBox="1">
            <a:spLocks noChangeArrowheads="1"/>
          </xdr:cNvSpPr>
        </xdr:nvSpPr>
        <xdr:spPr>
          <a:xfrm>
            <a:off x="1182" y="637"/>
            <a:ext cx="511" cy="301"/>
          </a:xfrm>
          <a:prstGeom prst="rect">
            <a:avLst/>
          </a:prstGeom>
          <a:solidFill>
            <a:srgbClr val="CCFFCC">
              <a:alpha val="50000"/>
            </a:srgbClr>
          </a:solidFill>
          <a:ln w="25400" cmpd="sng">
            <a:solidFill>
              <a:srgbClr val="008000"/>
            </a:solidFill>
            <a:headEnd type="none"/>
            <a:tailEnd type="none"/>
          </a:ln>
        </xdr:spPr>
        <xdr:txBody>
          <a:bodyPr vertOverflow="clip" wrap="square"/>
          <a:p>
            <a:pPr algn="l">
              <a:defRPr/>
            </a:pPr>
            <a:r>
              <a:rPr lang="en-US" cap="none" sz="1000" b="1" i="0" u="sng" baseline="0">
                <a:latin typeface="Arial"/>
                <a:ea typeface="Arial"/>
                <a:cs typeface="Arial"/>
              </a:rPr>
              <a:t>Part B1. Emissions from Volatile Matter Oxidation from Pitch Coking</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emissions in tonnes per year
GA = Initial weight of green anodes, tonnes green anode per year=  
          </a:t>
            </a:r>
            <a:r>
              <a:rPr lang="en-US" cap="none" sz="1000" b="0" i="1" u="none" baseline="0">
                <a:latin typeface="Arial"/>
                <a:ea typeface="Arial"/>
                <a:cs typeface="Arial"/>
              </a:rPr>
              <a:t>GAW = </a:t>
            </a:r>
            <a:r>
              <a:rPr lang="en-US" cap="none" sz="1000" b="0" i="0" u="none" baseline="0">
                <a:latin typeface="Arial"/>
                <a:ea typeface="Arial"/>
                <a:cs typeface="Arial"/>
              </a:rPr>
              <a:t>Green anode weight, tonnes</a:t>
            </a:r>
            <a:r>
              <a:rPr lang="en-US" cap="none" sz="1000" b="0" i="1" u="none" baseline="0">
                <a:latin typeface="Arial"/>
                <a:ea typeface="Arial"/>
                <a:cs typeface="Arial"/>
              </a:rPr>
              <a:t>
          BAW = </a:t>
            </a:r>
            <a:r>
              <a:rPr lang="en-US" cap="none" sz="1000" b="0" i="0" u="none" baseline="0">
                <a:latin typeface="Arial"/>
                <a:ea typeface="Arial"/>
                <a:cs typeface="Arial"/>
              </a:rPr>
              <a:t>Baked anode weight, tonnes</a:t>
            </a:r>
            <a:r>
              <a:rPr lang="en-US" cap="none" sz="1000" b="0" i="1" u="none" baseline="0">
                <a:latin typeface="Arial"/>
                <a:ea typeface="Arial"/>
                <a:cs typeface="Arial"/>
              </a:rPr>
              <a:t>
BA = </a:t>
            </a:r>
            <a:r>
              <a:rPr lang="en-US" cap="none" sz="1000" b="0" i="0" u="none" baseline="0">
                <a:latin typeface="Arial"/>
                <a:ea typeface="Arial"/>
                <a:cs typeface="Arial"/>
              </a:rPr>
              <a:t>Baked anode production, tonnes baked anode per year
</a:t>
            </a:r>
            <a:r>
              <a:rPr lang="en-US" cap="none" sz="1000" b="0" i="1" u="none" baseline="0">
                <a:latin typeface="Arial"/>
                <a:ea typeface="Arial"/>
                <a:cs typeface="Arial"/>
              </a:rPr>
              <a:t>H</a:t>
            </a:r>
            <a:r>
              <a:rPr lang="en-US" cap="none" sz="1000" b="0" i="1" u="none" baseline="-25000">
                <a:latin typeface="Arial"/>
                <a:ea typeface="Arial"/>
                <a:cs typeface="Arial"/>
              </a:rPr>
              <a:t>w</a:t>
            </a:r>
            <a:r>
              <a:rPr lang="en-US" cap="none" sz="1000" b="0" i="0" u="none" baseline="0">
                <a:latin typeface="Arial"/>
                <a:ea typeface="Arial"/>
                <a:cs typeface="Arial"/>
              </a:rPr>
              <a:t> = Hydrogen content in green anodes, wt %
</a:t>
            </a:r>
            <a:r>
              <a:rPr lang="en-US" cap="none" sz="1000" b="0" i="1" u="none" baseline="0">
                <a:latin typeface="Arial"/>
                <a:ea typeface="Arial"/>
                <a:cs typeface="Arial"/>
              </a:rPr>
              <a:t>WT</a:t>
            </a:r>
            <a:r>
              <a:rPr lang="en-US" cap="none" sz="1000" b="0" i="0" u="none" baseline="0">
                <a:latin typeface="Arial"/>
                <a:ea typeface="Arial"/>
                <a:cs typeface="Arial"/>
              </a:rPr>
              <a:t> = Waste tar collected, tonnes
44/12 = CO2 Molecular Mass : Carbon Atomic Mass Ratio, dimensionless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2</xdr:row>
      <xdr:rowOff>9525</xdr:rowOff>
    </xdr:from>
    <xdr:to>
      <xdr:col>6</xdr:col>
      <xdr:colOff>209550</xdr:colOff>
      <xdr:row>5</xdr:row>
      <xdr:rowOff>28575</xdr:rowOff>
    </xdr:to>
    <xdr:sp>
      <xdr:nvSpPr>
        <xdr:cNvPr id="1" name="TextBox 3"/>
        <xdr:cNvSpPr txBox="1">
          <a:spLocks noChangeArrowheads="1"/>
        </xdr:cNvSpPr>
      </xdr:nvSpPr>
      <xdr:spPr>
        <a:xfrm>
          <a:off x="6267450" y="400050"/>
          <a:ext cx="1809750" cy="542925"/>
        </a:xfrm>
        <a:prstGeom prst="rect">
          <a:avLst/>
        </a:prstGeom>
        <a:solidFill>
          <a:srgbClr val="00FF00"/>
        </a:solidFill>
        <a:ln w="1270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Values are automatically reset as changes are made on preceeding worksheets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8</xdr:row>
      <xdr:rowOff>38100</xdr:rowOff>
    </xdr:from>
    <xdr:to>
      <xdr:col>2</xdr:col>
      <xdr:colOff>1133475</xdr:colOff>
      <xdr:row>9</xdr:row>
      <xdr:rowOff>171450</xdr:rowOff>
    </xdr:to>
    <xdr:pic>
      <xdr:nvPicPr>
        <xdr:cNvPr id="1" name="CommandButton1"/>
        <xdr:cNvPicPr preferRelativeResize="1">
          <a:picLocks noChangeAspect="1"/>
        </xdr:cNvPicPr>
      </xdr:nvPicPr>
      <xdr:blipFill>
        <a:blip r:embed="rId1"/>
        <a:stretch>
          <a:fillRect/>
        </a:stretch>
      </xdr:blipFill>
      <xdr:spPr>
        <a:xfrm>
          <a:off x="638175" y="1590675"/>
          <a:ext cx="904875" cy="295275"/>
        </a:xfrm>
        <a:prstGeom prst="rect">
          <a:avLst/>
        </a:prstGeom>
        <a:noFill/>
        <a:ln w="9525" cmpd="sng">
          <a:noFill/>
        </a:ln>
      </xdr:spPr>
    </xdr:pic>
    <xdr:clientData/>
  </xdr:twoCellAnchor>
  <xdr:twoCellAnchor>
    <xdr:from>
      <xdr:col>7</xdr:col>
      <xdr:colOff>485775</xdr:colOff>
      <xdr:row>2</xdr:row>
      <xdr:rowOff>152400</xdr:rowOff>
    </xdr:from>
    <xdr:to>
      <xdr:col>13</xdr:col>
      <xdr:colOff>600075</xdr:colOff>
      <xdr:row>4</xdr:row>
      <xdr:rowOff>152400</xdr:rowOff>
    </xdr:to>
    <xdr:sp>
      <xdr:nvSpPr>
        <xdr:cNvPr id="2" name="TextBox 13"/>
        <xdr:cNvSpPr txBox="1">
          <a:spLocks noChangeArrowheads="1"/>
        </xdr:cNvSpPr>
      </xdr:nvSpPr>
      <xdr:spPr>
        <a:xfrm>
          <a:off x="7277100" y="542925"/>
          <a:ext cx="3876675" cy="4857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xdr:from>
      <xdr:col>2</xdr:col>
      <xdr:colOff>1485900</xdr:colOff>
      <xdr:row>28</xdr:row>
      <xdr:rowOff>95250</xdr:rowOff>
    </xdr:from>
    <xdr:to>
      <xdr:col>12</xdr:col>
      <xdr:colOff>9525</xdr:colOff>
      <xdr:row>48</xdr:row>
      <xdr:rowOff>66675</xdr:rowOff>
    </xdr:to>
    <xdr:sp>
      <xdr:nvSpPr>
        <xdr:cNvPr id="3" name="TextBox 5"/>
        <xdr:cNvSpPr txBox="1">
          <a:spLocks noChangeArrowheads="1"/>
        </xdr:cNvSpPr>
      </xdr:nvSpPr>
      <xdr:spPr>
        <a:xfrm>
          <a:off x="1895475" y="5343525"/>
          <a:ext cx="8010525" cy="3219450"/>
        </a:xfrm>
        <a:prstGeom prst="rect">
          <a:avLst/>
        </a:prstGeom>
        <a:solidFill>
          <a:srgbClr val="CCFFCC">
            <a:alpha val="50000"/>
          </a:srgbClr>
        </a:solidFill>
        <a:ln w="25400" cmpd="sng">
          <a:solidFill>
            <a:srgbClr val="008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sng" baseline="0">
              <a:latin typeface="Arial"/>
              <a:ea typeface="Arial"/>
              <a:cs typeface="Arial"/>
            </a:rPr>
            <a:t>Emissions from Søderberg Anode Consumption
</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emissions in tonnes per year
</a:t>
          </a:r>
          <a:r>
            <a:rPr lang="en-US" cap="none" sz="1000" b="0" i="1" u="none" baseline="0">
              <a:latin typeface="Arial"/>
              <a:ea typeface="Arial"/>
              <a:cs typeface="Arial"/>
            </a:rPr>
            <a:t>MP</a:t>
          </a:r>
          <a:r>
            <a:rPr lang="en-US" cap="none" sz="1000" b="0" i="0" u="none" baseline="0">
              <a:latin typeface="Arial"/>
              <a:ea typeface="Arial"/>
              <a:cs typeface="Arial"/>
            </a:rPr>
            <a:t> = Total metal production, tonnes aluminium per year
</a:t>
          </a:r>
          <a:r>
            <a:rPr lang="en-US" cap="none" sz="1000" b="0" i="1" u="none" baseline="0">
              <a:latin typeface="Arial"/>
              <a:ea typeface="Arial"/>
              <a:cs typeface="Arial"/>
            </a:rPr>
            <a:t>PC</a:t>
          </a:r>
          <a:r>
            <a:rPr lang="en-US" cap="none" sz="1000" b="0" i="0" u="none" baseline="0">
              <a:latin typeface="Arial"/>
              <a:ea typeface="Arial"/>
              <a:cs typeface="Arial"/>
            </a:rPr>
            <a:t> = Paste consumption, tonnes per tonne aluminium
</a:t>
          </a:r>
          <a:r>
            <a:rPr lang="en-US" cap="none" sz="1000" b="0" i="1" u="none" baseline="0">
              <a:latin typeface="Arial"/>
              <a:ea typeface="Arial"/>
              <a:cs typeface="Arial"/>
            </a:rPr>
            <a:t>CSM</a:t>
          </a:r>
          <a:r>
            <a:rPr lang="en-US" cap="none" sz="1000" b="0" i="0" u="none" baseline="0">
              <a:latin typeface="Arial"/>
              <a:ea typeface="Arial"/>
              <a:cs typeface="Arial"/>
            </a:rPr>
            <a:t> = Emissions of cyclohexane soluble matter, kg per tonne aluminium
</a:t>
          </a:r>
          <a:r>
            <a:rPr lang="en-US" cap="none" sz="1000" b="0" i="1" u="none" baseline="0">
              <a:latin typeface="Arial"/>
              <a:ea typeface="Arial"/>
              <a:cs typeface="Arial"/>
            </a:rPr>
            <a:t>BC</a:t>
          </a:r>
          <a:r>
            <a:rPr lang="en-US" cap="none" sz="1000" b="0" i="0" u="none" baseline="0">
              <a:latin typeface="Arial"/>
              <a:ea typeface="Arial"/>
              <a:cs typeface="Arial"/>
            </a:rPr>
            <a:t> = Typical binder content in paste, wt %
</a:t>
          </a:r>
          <a:r>
            <a:rPr lang="en-US" cap="none" sz="1000" b="0" i="1" u="none" baseline="0">
              <a:latin typeface="Arial"/>
              <a:ea typeface="Arial"/>
              <a:cs typeface="Arial"/>
            </a:rPr>
            <a:t>S</a:t>
          </a:r>
          <a:r>
            <a:rPr lang="en-US" cap="none" sz="1000" b="0" i="1" u="none" baseline="-25000">
              <a:latin typeface="Arial"/>
              <a:ea typeface="Arial"/>
              <a:cs typeface="Arial"/>
            </a:rPr>
            <a:t>p</a:t>
          </a:r>
          <a:r>
            <a:rPr lang="en-US" cap="none" sz="1000" b="0" i="0" u="none" baseline="0">
              <a:latin typeface="Arial"/>
              <a:ea typeface="Arial"/>
              <a:cs typeface="Arial"/>
            </a:rPr>
            <a:t> = Sulphur content in pitch, wt %
</a:t>
          </a:r>
          <a:r>
            <a:rPr lang="en-US" cap="none" sz="1000" b="0" i="1" u="none" baseline="0">
              <a:latin typeface="Arial"/>
              <a:ea typeface="Arial"/>
              <a:cs typeface="Arial"/>
            </a:rPr>
            <a:t>Ash</a:t>
          </a:r>
          <a:r>
            <a:rPr lang="en-US" cap="none" sz="1000" b="0" i="1" u="none" baseline="-25000">
              <a:latin typeface="Arial"/>
              <a:ea typeface="Arial"/>
              <a:cs typeface="Arial"/>
            </a:rPr>
            <a:t>p</a:t>
          </a:r>
          <a:r>
            <a:rPr lang="en-US" cap="none" sz="1000" b="0" i="0" u="none" baseline="0">
              <a:latin typeface="Arial"/>
              <a:ea typeface="Arial"/>
              <a:cs typeface="Arial"/>
            </a:rPr>
            <a:t> = Ash content in pitch, wt %
</a:t>
          </a:r>
          <a:r>
            <a:rPr lang="en-US" cap="none" sz="1000" b="0" i="1" u="none" baseline="0">
              <a:latin typeface="Arial"/>
              <a:ea typeface="Arial"/>
              <a:cs typeface="Arial"/>
            </a:rPr>
            <a:t>H</a:t>
          </a:r>
          <a:r>
            <a:rPr lang="en-US" cap="none" sz="1000" b="0" i="1" u="none" baseline="-25000">
              <a:latin typeface="Arial"/>
              <a:ea typeface="Arial"/>
              <a:cs typeface="Arial"/>
            </a:rPr>
            <a:t>p</a:t>
          </a:r>
          <a:r>
            <a:rPr lang="en-US" cap="none" sz="1000" b="0" i="0" u="none" baseline="0">
              <a:latin typeface="Arial"/>
              <a:ea typeface="Arial"/>
              <a:cs typeface="Arial"/>
            </a:rPr>
            <a:t> = Hydrogen content in pitch, wt %
</a:t>
          </a:r>
          <a:r>
            <a:rPr lang="en-US" cap="none" sz="1000" b="0" i="1" u="none" baseline="0">
              <a:latin typeface="Arial"/>
              <a:ea typeface="Arial"/>
              <a:cs typeface="Arial"/>
            </a:rPr>
            <a:t>S</a:t>
          </a:r>
          <a:r>
            <a:rPr lang="en-US" cap="none" sz="1000" b="0" i="1" u="none" baseline="-25000">
              <a:latin typeface="Arial"/>
              <a:ea typeface="Arial"/>
              <a:cs typeface="Arial"/>
            </a:rPr>
            <a:t>c</a:t>
          </a:r>
          <a:r>
            <a:rPr lang="en-US" cap="none" sz="1000" b="0" i="0" u="none" baseline="0">
              <a:latin typeface="Arial"/>
              <a:ea typeface="Arial"/>
              <a:cs typeface="Arial"/>
            </a:rPr>
            <a:t> = Sulphur content in calcined coke, wt %
</a:t>
          </a:r>
          <a:r>
            <a:rPr lang="en-US" cap="none" sz="1000" b="0" i="1" u="none" baseline="0">
              <a:latin typeface="Arial"/>
              <a:ea typeface="Arial"/>
              <a:cs typeface="Arial"/>
            </a:rPr>
            <a:t>Ash</a:t>
          </a:r>
          <a:r>
            <a:rPr lang="en-US" cap="none" sz="1000" b="0" i="1" u="none" baseline="-25000">
              <a:latin typeface="Arial"/>
              <a:ea typeface="Arial"/>
              <a:cs typeface="Arial"/>
            </a:rPr>
            <a:t>c</a:t>
          </a:r>
          <a:r>
            <a:rPr lang="en-US" cap="none" sz="1000" b="0" i="0" u="none" baseline="0">
              <a:latin typeface="Arial"/>
              <a:ea typeface="Arial"/>
              <a:cs typeface="Arial"/>
            </a:rPr>
            <a:t> = Ash content in calcined coke, wt %
</a:t>
          </a:r>
          <a:r>
            <a:rPr lang="en-US" cap="none" sz="1000" b="0" i="1" u="none" baseline="0">
              <a:latin typeface="Arial"/>
              <a:ea typeface="Arial"/>
              <a:cs typeface="Arial"/>
            </a:rPr>
            <a:t>CD</a:t>
          </a:r>
          <a:r>
            <a:rPr lang="en-US" cap="none" sz="1000" b="0" i="0" u="none" baseline="0">
              <a:latin typeface="Arial"/>
              <a:ea typeface="Arial"/>
              <a:cs typeface="Arial"/>
            </a:rPr>
            <a:t> = Carbon dust from Søderberg anode, tonnes dust per tonne aluminium
44/12 = CO2 Molecular Mass:Carbon Atomic Mass Ratio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12</xdr:row>
      <xdr:rowOff>19050</xdr:rowOff>
    </xdr:from>
    <xdr:to>
      <xdr:col>2</xdr:col>
      <xdr:colOff>1209675</xdr:colOff>
      <xdr:row>13</xdr:row>
      <xdr:rowOff>419100</xdr:rowOff>
    </xdr:to>
    <xdr:pic>
      <xdr:nvPicPr>
        <xdr:cNvPr id="1" name="CommandButton1"/>
        <xdr:cNvPicPr preferRelativeResize="1">
          <a:picLocks noChangeAspect="1"/>
        </xdr:cNvPicPr>
      </xdr:nvPicPr>
      <xdr:blipFill>
        <a:blip r:embed="rId1"/>
        <a:stretch>
          <a:fillRect/>
        </a:stretch>
      </xdr:blipFill>
      <xdr:spPr>
        <a:xfrm>
          <a:off x="781050" y="2257425"/>
          <a:ext cx="847725" cy="561975"/>
        </a:xfrm>
        <a:prstGeom prst="rect">
          <a:avLst/>
        </a:prstGeom>
        <a:noFill/>
        <a:ln w="9525" cmpd="sng">
          <a:noFill/>
        </a:ln>
      </xdr:spPr>
    </xdr:pic>
    <xdr:clientData/>
  </xdr:twoCellAnchor>
  <xdr:twoCellAnchor>
    <xdr:from>
      <xdr:col>8</xdr:col>
      <xdr:colOff>409575</xdr:colOff>
      <xdr:row>2</xdr:row>
      <xdr:rowOff>47625</xdr:rowOff>
    </xdr:from>
    <xdr:to>
      <xdr:col>14</xdr:col>
      <xdr:colOff>295275</xdr:colOff>
      <xdr:row>4</xdr:row>
      <xdr:rowOff>66675</xdr:rowOff>
    </xdr:to>
    <xdr:sp>
      <xdr:nvSpPr>
        <xdr:cNvPr id="2" name="TextBox 11"/>
        <xdr:cNvSpPr txBox="1">
          <a:spLocks noChangeArrowheads="1"/>
        </xdr:cNvSpPr>
      </xdr:nvSpPr>
      <xdr:spPr>
        <a:xfrm>
          <a:off x="7181850" y="438150"/>
          <a:ext cx="4943475" cy="3810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xdr:from>
      <xdr:col>1</xdr:col>
      <xdr:colOff>9525</xdr:colOff>
      <xdr:row>28</xdr:row>
      <xdr:rowOff>9525</xdr:rowOff>
    </xdr:from>
    <xdr:to>
      <xdr:col>8</xdr:col>
      <xdr:colOff>142875</xdr:colOff>
      <xdr:row>47</xdr:row>
      <xdr:rowOff>152400</xdr:rowOff>
    </xdr:to>
    <xdr:grpSp>
      <xdr:nvGrpSpPr>
        <xdr:cNvPr id="3" name="Group 18"/>
        <xdr:cNvGrpSpPr>
          <a:grpSpLocks/>
        </xdr:cNvGrpSpPr>
      </xdr:nvGrpSpPr>
      <xdr:grpSpPr>
        <a:xfrm>
          <a:off x="228600" y="5410200"/>
          <a:ext cx="6686550" cy="3219450"/>
          <a:chOff x="23" y="569"/>
          <a:chExt cx="702" cy="338"/>
        </a:xfrm>
        <a:solidFill>
          <a:srgbClr val="FFFFFF"/>
        </a:solidFill>
      </xdr:grpSpPr>
      <xdr:sp>
        <xdr:nvSpPr>
          <xdr:cNvPr id="4" name="TextBox 1"/>
          <xdr:cNvSpPr txBox="1">
            <a:spLocks noChangeArrowheads="1"/>
          </xdr:cNvSpPr>
        </xdr:nvSpPr>
        <xdr:spPr>
          <a:xfrm>
            <a:off x="23" y="569"/>
            <a:ext cx="702" cy="338"/>
          </a:xfrm>
          <a:prstGeom prst="rect">
            <a:avLst/>
          </a:prstGeom>
          <a:solidFill>
            <a:srgbClr val="CCFFCC">
              <a:alpha val="50000"/>
            </a:srgbClr>
          </a:solidFill>
          <a:ln w="25400" cmpd="sng">
            <a:solidFill>
              <a:srgbClr val="008000"/>
            </a:solidFill>
            <a:headEnd type="none"/>
            <a:tailEnd type="none"/>
          </a:ln>
        </xdr:spPr>
        <xdr:txBody>
          <a:bodyPr vertOverflow="clip" wrap="square"/>
          <a:p>
            <a:pPr algn="l">
              <a:defRPr/>
            </a:pPr>
            <a:r>
              <a:rPr lang="en-US" cap="none" sz="1000" b="1" i="0" u="sng" baseline="0">
                <a:latin typeface="Arial"/>
                <a:ea typeface="Arial"/>
                <a:cs typeface="Arial"/>
              </a:rPr>
              <a:t>Alternative Method for CO</a:t>
            </a:r>
            <a:r>
              <a:rPr lang="en-US" cap="none" sz="1000" b="1" i="0" u="sng" baseline="-25000">
                <a:latin typeface="Arial"/>
                <a:ea typeface="Arial"/>
                <a:cs typeface="Arial"/>
              </a:rPr>
              <a:t>2</a:t>
            </a:r>
            <a:r>
              <a:rPr lang="en-US" cap="none" sz="1000" b="1" i="0" u="sng" baseline="0">
                <a:latin typeface="Arial"/>
                <a:ea typeface="Arial"/>
                <a:cs typeface="Arial"/>
              </a:rPr>
              <a:t> Emissions Based on Consumption of Purchased Carbon Containing Materials</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emissions in tonnes per year
</a:t>
            </a:r>
            <a:r>
              <a:rPr lang="en-US" cap="none" sz="1000" b="0" i="1" u="none" baseline="0">
                <a:latin typeface="Arial"/>
                <a:ea typeface="Arial"/>
                <a:cs typeface="Arial"/>
              </a:rPr>
              <a:t>TPC</a:t>
            </a:r>
            <a:r>
              <a:rPr lang="en-US" cap="none" sz="1000" b="0" i="0" u="none" baseline="0">
                <a:latin typeface="Arial"/>
                <a:ea typeface="Arial"/>
                <a:cs typeface="Arial"/>
              </a:rPr>
              <a:t> = Total pitch consumed, tonnes pitch per year
</a:t>
            </a:r>
            <a:r>
              <a:rPr lang="en-US" cap="none" sz="1000" b="0" i="1" u="none" baseline="0">
                <a:latin typeface="Arial"/>
                <a:ea typeface="Arial"/>
                <a:cs typeface="Arial"/>
              </a:rPr>
              <a:t>PC</a:t>
            </a:r>
            <a:r>
              <a:rPr lang="en-US" cap="none" sz="1000" b="0" i="0" u="none" baseline="0">
                <a:latin typeface="Arial"/>
                <a:ea typeface="Arial"/>
                <a:cs typeface="Arial"/>
              </a:rPr>
              <a:t> = Carbon content of pitch, wt %
</a:t>
            </a:r>
            <a:r>
              <a:rPr lang="en-US" cap="none" sz="1000" b="0" i="1" u="none" baseline="0">
                <a:latin typeface="Arial"/>
                <a:ea typeface="Arial"/>
                <a:cs typeface="Arial"/>
              </a:rPr>
              <a:t>Coke</a:t>
            </a:r>
            <a:r>
              <a:rPr lang="en-US" cap="none" sz="1000" b="0" i="0" u="none" baseline="0">
                <a:latin typeface="Arial"/>
                <a:ea typeface="Arial"/>
                <a:cs typeface="Arial"/>
              </a:rPr>
              <a:t> = Total coke consumed, tonnes coke per year
</a:t>
            </a:r>
            <a:r>
              <a:rPr lang="en-US" cap="none" sz="1000" b="0" i="1" u="none" baseline="0">
                <a:latin typeface="Arial"/>
                <a:ea typeface="Arial"/>
                <a:cs typeface="Arial"/>
              </a:rPr>
              <a:t>CC</a:t>
            </a:r>
            <a:r>
              <a:rPr lang="en-US" cap="none" sz="1000" b="0" i="0" u="none" baseline="0">
                <a:latin typeface="Arial"/>
                <a:ea typeface="Arial"/>
                <a:cs typeface="Arial"/>
              </a:rPr>
              <a:t> = Carbon content of coke, wt %
</a:t>
            </a:r>
            <a:r>
              <a:rPr lang="en-US" cap="none" sz="1000" b="0" i="1" u="none" baseline="0">
                <a:latin typeface="Arial"/>
                <a:ea typeface="Arial"/>
                <a:cs typeface="Arial"/>
              </a:rPr>
              <a:t>TPCC</a:t>
            </a:r>
            <a:r>
              <a:rPr lang="en-US" cap="none" sz="1000" b="0" i="0" u="none" baseline="0">
                <a:latin typeface="Arial"/>
                <a:ea typeface="Arial"/>
                <a:cs typeface="Arial"/>
              </a:rPr>
              <a:t> = Total packing coke consumed, tonnes packing coke per year
</a:t>
            </a:r>
            <a:r>
              <a:rPr lang="en-US" cap="none" sz="1000" b="0" i="1" u="none" baseline="0">
                <a:latin typeface="Arial"/>
                <a:ea typeface="Arial"/>
                <a:cs typeface="Arial"/>
              </a:rPr>
              <a:t>PCC</a:t>
            </a:r>
            <a:r>
              <a:rPr lang="en-US" cap="none" sz="1000" b="0" i="0" u="none" baseline="0">
                <a:latin typeface="Arial"/>
                <a:ea typeface="Arial"/>
                <a:cs typeface="Arial"/>
              </a:rPr>
              <a:t> = Carbon content of packing coke, wt %
</a:t>
            </a:r>
            <a:r>
              <a:rPr lang="en-US" cap="none" sz="1000" b="0" i="1" u="none" baseline="0">
                <a:latin typeface="Arial"/>
                <a:ea typeface="Arial"/>
                <a:cs typeface="Arial"/>
              </a:rPr>
              <a:t>TWC</a:t>
            </a:r>
            <a:r>
              <a:rPr lang="en-US" cap="none" sz="1000" b="0" i="0" u="none" baseline="0">
                <a:latin typeface="Arial"/>
                <a:ea typeface="Arial"/>
                <a:cs typeface="Arial"/>
              </a:rPr>
              <a:t> = Total carbon by-products or waste, tonnes carbon per year
</a:t>
            </a:r>
            <a:r>
              <a:rPr lang="en-US" cap="none" sz="1000" b="0" i="1" u="none" baseline="0">
                <a:latin typeface="Arial"/>
                <a:ea typeface="Arial"/>
                <a:cs typeface="Arial"/>
              </a:rPr>
              <a:t>PA</a:t>
            </a:r>
            <a:r>
              <a:rPr lang="en-US" cap="none" sz="1000" b="0" i="0" u="none" baseline="0">
                <a:latin typeface="Arial"/>
                <a:ea typeface="Arial"/>
                <a:cs typeface="Arial"/>
              </a:rPr>
              <a:t> = Total mass of purchased anodes, tonnes purchased anodes per year
</a:t>
            </a:r>
            <a:r>
              <a:rPr lang="en-US" cap="none" sz="1000" b="0" i="1" u="none" baseline="0">
                <a:latin typeface="Arial"/>
                <a:ea typeface="Arial"/>
                <a:cs typeface="Arial"/>
              </a:rPr>
              <a:t>PAC</a:t>
            </a:r>
            <a:r>
              <a:rPr lang="en-US" cap="none" sz="1000" b="0" i="0" u="none" baseline="0">
                <a:latin typeface="Arial"/>
                <a:ea typeface="Arial"/>
                <a:cs typeface="Arial"/>
              </a:rPr>
              <a:t> = Carbon content of purchased anodes, wt %
</a:t>
            </a:r>
            <a:r>
              <a:rPr lang="en-US" cap="none" sz="1000" b="0" i="1" u="none" baseline="0">
                <a:latin typeface="Arial"/>
                <a:ea typeface="Arial"/>
                <a:cs typeface="Arial"/>
              </a:rPr>
              <a:t>SA</a:t>
            </a:r>
            <a:r>
              <a:rPr lang="en-US" cap="none" sz="1000" b="0" i="0" u="none" baseline="0">
                <a:latin typeface="Arial"/>
                <a:ea typeface="Arial"/>
                <a:cs typeface="Arial"/>
              </a:rPr>
              <a:t> = Total mass of sold anodes, tonnes sold anodes per year
</a:t>
            </a:r>
            <a:r>
              <a:rPr lang="en-US" cap="none" sz="1000" b="0" i="1" u="none" baseline="0">
                <a:latin typeface="Arial"/>
                <a:ea typeface="Arial"/>
                <a:cs typeface="Arial"/>
              </a:rPr>
              <a:t>SAC</a:t>
            </a:r>
            <a:r>
              <a:rPr lang="en-US" cap="none" sz="1000" b="0" i="0" u="none" baseline="0">
                <a:latin typeface="Arial"/>
                <a:ea typeface="Arial"/>
                <a:cs typeface="Arial"/>
              </a:rPr>
              <a:t> = Carbon content of sold anodes, wt %
44/12 = CO</a:t>
            </a:r>
            <a:r>
              <a:rPr lang="en-US" cap="none" sz="1000" b="0" i="0" u="none" baseline="-25000">
                <a:latin typeface="Arial"/>
                <a:ea typeface="Arial"/>
                <a:cs typeface="Arial"/>
              </a:rPr>
              <a:t>2</a:t>
            </a:r>
            <a:r>
              <a:rPr lang="en-US" cap="none" sz="1000" b="0" i="0" u="none" baseline="0">
                <a:latin typeface="Arial"/>
                <a:ea typeface="Arial"/>
                <a:cs typeface="Arial"/>
              </a:rPr>
              <a:t> Molecular Mass : Carbon Atomic Mass Ratio, dimensionless</a:t>
            </a:r>
          </a:p>
        </xdr:txBody>
      </xdr:sp>
      <xdr:pic>
        <xdr:nvPicPr>
          <xdr:cNvPr id="5" name="Picture 15"/>
          <xdr:cNvPicPr preferRelativeResize="1">
            <a:picLocks noChangeAspect="1"/>
          </xdr:cNvPicPr>
        </xdr:nvPicPr>
        <xdr:blipFill>
          <a:blip r:embed="rId2"/>
          <a:stretch>
            <a:fillRect/>
          </a:stretch>
        </xdr:blipFill>
        <xdr:spPr>
          <a:xfrm>
            <a:off x="40" y="600"/>
            <a:ext cx="679" cy="4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15</xdr:row>
      <xdr:rowOff>190500</xdr:rowOff>
    </xdr:from>
    <xdr:to>
      <xdr:col>2</xdr:col>
      <xdr:colOff>1647825</xdr:colOff>
      <xdr:row>15</xdr:row>
      <xdr:rowOff>495300</xdr:rowOff>
    </xdr:to>
    <xdr:pic>
      <xdr:nvPicPr>
        <xdr:cNvPr id="1" name="Reset"/>
        <xdr:cNvPicPr preferRelativeResize="1">
          <a:picLocks noChangeAspect="1"/>
        </xdr:cNvPicPr>
      </xdr:nvPicPr>
      <xdr:blipFill>
        <a:blip r:embed="rId1"/>
        <a:stretch>
          <a:fillRect/>
        </a:stretch>
      </xdr:blipFill>
      <xdr:spPr>
        <a:xfrm>
          <a:off x="1285875" y="2914650"/>
          <a:ext cx="914400" cy="304800"/>
        </a:xfrm>
        <a:prstGeom prst="rect">
          <a:avLst/>
        </a:prstGeom>
        <a:solidFill>
          <a:srgbClr val="FFFFFF"/>
        </a:solidFill>
        <a:ln w="1" cmpd="sng">
          <a:noFill/>
        </a:ln>
      </xdr:spPr>
    </xdr:pic>
    <xdr:clientData/>
  </xdr:twoCellAnchor>
  <xdr:twoCellAnchor>
    <xdr:from>
      <xdr:col>4</xdr:col>
      <xdr:colOff>504825</xdr:colOff>
      <xdr:row>5</xdr:row>
      <xdr:rowOff>57150</xdr:rowOff>
    </xdr:from>
    <xdr:to>
      <xdr:col>10</xdr:col>
      <xdr:colOff>466725</xdr:colOff>
      <xdr:row>7</xdr:row>
      <xdr:rowOff>209550</xdr:rowOff>
    </xdr:to>
    <xdr:sp>
      <xdr:nvSpPr>
        <xdr:cNvPr id="2" name="TextBox 17"/>
        <xdr:cNvSpPr txBox="1">
          <a:spLocks noChangeArrowheads="1"/>
        </xdr:cNvSpPr>
      </xdr:nvSpPr>
      <xdr:spPr>
        <a:xfrm>
          <a:off x="4000500" y="971550"/>
          <a:ext cx="4657725" cy="4762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12</xdr:row>
      <xdr:rowOff>285750</xdr:rowOff>
    </xdr:from>
    <xdr:to>
      <xdr:col>2</xdr:col>
      <xdr:colOff>1333500</xdr:colOff>
      <xdr:row>12</xdr:row>
      <xdr:rowOff>666750</xdr:rowOff>
    </xdr:to>
    <xdr:pic>
      <xdr:nvPicPr>
        <xdr:cNvPr id="1" name="CommandButton1"/>
        <xdr:cNvPicPr preferRelativeResize="1">
          <a:picLocks noChangeAspect="1"/>
        </xdr:cNvPicPr>
      </xdr:nvPicPr>
      <xdr:blipFill>
        <a:blip r:embed="rId1"/>
        <a:stretch>
          <a:fillRect/>
        </a:stretch>
      </xdr:blipFill>
      <xdr:spPr>
        <a:xfrm>
          <a:off x="885825" y="2524125"/>
          <a:ext cx="895350" cy="381000"/>
        </a:xfrm>
        <a:prstGeom prst="rect">
          <a:avLst/>
        </a:prstGeom>
        <a:noFill/>
        <a:ln w="9525" cmpd="sng">
          <a:noFill/>
        </a:ln>
      </xdr:spPr>
    </xdr:pic>
    <xdr:clientData/>
  </xdr:twoCellAnchor>
  <xdr:twoCellAnchor>
    <xdr:from>
      <xdr:col>4</xdr:col>
      <xdr:colOff>371475</xdr:colOff>
      <xdr:row>5</xdr:row>
      <xdr:rowOff>95250</xdr:rowOff>
    </xdr:from>
    <xdr:to>
      <xdr:col>11</xdr:col>
      <xdr:colOff>0</xdr:colOff>
      <xdr:row>7</xdr:row>
      <xdr:rowOff>28575</xdr:rowOff>
    </xdr:to>
    <xdr:sp>
      <xdr:nvSpPr>
        <xdr:cNvPr id="2" name="TextBox 17"/>
        <xdr:cNvSpPr txBox="1">
          <a:spLocks noChangeArrowheads="1"/>
        </xdr:cNvSpPr>
      </xdr:nvSpPr>
      <xdr:spPr>
        <a:xfrm>
          <a:off x="3771900" y="1009650"/>
          <a:ext cx="4924425" cy="419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xdr:from>
      <xdr:col>0</xdr:col>
      <xdr:colOff>219075</xdr:colOff>
      <xdr:row>27</xdr:row>
      <xdr:rowOff>85725</xdr:rowOff>
    </xdr:from>
    <xdr:to>
      <xdr:col>9</xdr:col>
      <xdr:colOff>466725</xdr:colOff>
      <xdr:row>46</xdr:row>
      <xdr:rowOff>47625</xdr:rowOff>
    </xdr:to>
    <xdr:grpSp>
      <xdr:nvGrpSpPr>
        <xdr:cNvPr id="3" name="Group 32"/>
        <xdr:cNvGrpSpPr>
          <a:grpSpLocks/>
        </xdr:cNvGrpSpPr>
      </xdr:nvGrpSpPr>
      <xdr:grpSpPr>
        <a:xfrm>
          <a:off x="219075" y="5448300"/>
          <a:ext cx="7362825" cy="3038475"/>
          <a:chOff x="23" y="536"/>
          <a:chExt cx="773" cy="319"/>
        </a:xfrm>
        <a:solidFill>
          <a:srgbClr val="FFFFFF"/>
        </a:solidFill>
      </xdr:grpSpPr>
      <xdr:sp>
        <xdr:nvSpPr>
          <xdr:cNvPr id="4" name="TextBox 9"/>
          <xdr:cNvSpPr txBox="1">
            <a:spLocks noChangeArrowheads="1"/>
          </xdr:cNvSpPr>
        </xdr:nvSpPr>
        <xdr:spPr>
          <a:xfrm>
            <a:off x="23" y="536"/>
            <a:ext cx="773" cy="319"/>
          </a:xfrm>
          <a:prstGeom prst="rect">
            <a:avLst/>
          </a:prstGeom>
          <a:solidFill>
            <a:srgbClr val="CCFFCC">
              <a:alpha val="50000"/>
            </a:srgbClr>
          </a:solidFill>
          <a:ln w="25400" cmpd="sng">
            <a:solidFill>
              <a:srgbClr val="008000"/>
            </a:solidFill>
            <a:headEnd type="none"/>
            <a:tailEnd type="none"/>
          </a:ln>
        </xdr:spPr>
        <xdr:txBody>
          <a:bodyPr vertOverflow="clip" wrap="square"/>
          <a:p>
            <a:pPr algn="l">
              <a:defRPr/>
            </a:pPr>
            <a:r>
              <a:rPr lang="en-US" cap="none" sz="1000" b="1" i="0" u="sng" baseline="0">
                <a:latin typeface="Arial"/>
                <a:ea typeface="Arial"/>
                <a:cs typeface="Arial"/>
              </a:rPr>
              <a:t>CO</a:t>
            </a:r>
            <a:r>
              <a:rPr lang="en-US" cap="none" sz="1000" b="1" i="0" u="sng" baseline="-25000">
                <a:latin typeface="Arial"/>
                <a:ea typeface="Arial"/>
                <a:cs typeface="Arial"/>
              </a:rPr>
              <a:t>2</a:t>
            </a:r>
            <a:r>
              <a:rPr lang="en-US" cap="none" sz="1000" b="1" i="0" u="sng" baseline="0">
                <a:latin typeface="Arial"/>
                <a:ea typeface="Arial"/>
                <a:cs typeface="Arial"/>
              </a:rPr>
              <a:t> Emissions from Calcining Operations</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0">
                <a:latin typeface="Arial"/>
                <a:ea typeface="Arial"/>
                <a:cs typeface="Arial"/>
              </a:rPr>
              <a:t> = CO</a:t>
            </a:r>
            <a:r>
              <a:rPr lang="en-US" cap="none" sz="1000" b="0" i="0" u="none" baseline="-25000">
                <a:latin typeface="Arial"/>
                <a:ea typeface="Arial"/>
                <a:cs typeface="Arial"/>
              </a:rPr>
              <a:t>2</a:t>
            </a:r>
            <a:r>
              <a:rPr lang="en-US" cap="none" sz="1000" b="0" i="0" u="none" baseline="0">
                <a:latin typeface="Arial"/>
                <a:ea typeface="Arial"/>
                <a:cs typeface="Arial"/>
              </a:rPr>
              <a:t> emissions in tonnes per year
</a:t>
            </a:r>
            <a:r>
              <a:rPr lang="en-US" cap="none" sz="1000" b="0" i="1" u="none" baseline="0">
                <a:latin typeface="Arial"/>
                <a:ea typeface="Arial"/>
                <a:cs typeface="Arial"/>
              </a:rPr>
              <a:t>GC</a:t>
            </a:r>
            <a:r>
              <a:rPr lang="en-US" cap="none" sz="1000" b="0" i="0" u="none" baseline="0">
                <a:latin typeface="Arial"/>
                <a:ea typeface="Arial"/>
                <a:cs typeface="Arial"/>
              </a:rPr>
              <a:t> = Green coke feed, tonnes green coke per year
</a:t>
            </a:r>
            <a:r>
              <a:rPr lang="en-US" cap="none" sz="1000" b="0" i="1" u="none" baseline="0">
                <a:latin typeface="Arial"/>
                <a:ea typeface="Arial"/>
                <a:cs typeface="Arial"/>
              </a:rPr>
              <a:t>H</a:t>
            </a:r>
            <a:r>
              <a:rPr lang="en-US" cap="none" sz="1000" b="0" i="1" u="none" baseline="-25000">
                <a:latin typeface="Arial"/>
                <a:ea typeface="Arial"/>
                <a:cs typeface="Arial"/>
              </a:rPr>
              <a:t>2</a:t>
            </a:r>
            <a:r>
              <a:rPr lang="en-US" cap="none" sz="1000" b="0" i="1" u="none" baseline="0">
                <a:latin typeface="Arial"/>
                <a:ea typeface="Arial"/>
                <a:cs typeface="Arial"/>
              </a:rPr>
              <a:t>O</a:t>
            </a:r>
            <a:r>
              <a:rPr lang="en-US" cap="none" sz="1000" b="0" i="1" u="none" baseline="-25000">
                <a:latin typeface="Arial"/>
                <a:ea typeface="Arial"/>
                <a:cs typeface="Arial"/>
              </a:rPr>
              <a:t>gc</a:t>
            </a:r>
            <a:r>
              <a:rPr lang="en-US" cap="none" sz="1000" b="0" i="0" u="none" baseline="0">
                <a:latin typeface="Arial"/>
                <a:ea typeface="Arial"/>
                <a:cs typeface="Arial"/>
              </a:rPr>
              <a:t> = Humidity in green coke, wt %
</a:t>
            </a:r>
            <a:r>
              <a:rPr lang="en-US" cap="none" sz="1000" b="0" i="1" u="none" baseline="0">
                <a:latin typeface="Arial"/>
                <a:ea typeface="Arial"/>
                <a:cs typeface="Arial"/>
              </a:rPr>
              <a:t>V</a:t>
            </a:r>
            <a:r>
              <a:rPr lang="en-US" cap="none" sz="1000" b="0" i="1" u="none" baseline="-25000">
                <a:latin typeface="Arial"/>
                <a:ea typeface="Arial"/>
                <a:cs typeface="Arial"/>
              </a:rPr>
              <a:t>gc</a:t>
            </a:r>
            <a:r>
              <a:rPr lang="en-US" cap="none" sz="1000" b="0" i="0" u="none" baseline="0">
                <a:latin typeface="Arial"/>
                <a:ea typeface="Arial"/>
                <a:cs typeface="Arial"/>
              </a:rPr>
              <a:t> = Volatiles in green coke, wt %
</a:t>
            </a:r>
            <a:r>
              <a:rPr lang="en-US" cap="none" sz="1000" b="0" i="1" u="none" baseline="0">
                <a:latin typeface="Arial"/>
                <a:ea typeface="Arial"/>
                <a:cs typeface="Arial"/>
              </a:rPr>
              <a:t>S</a:t>
            </a:r>
            <a:r>
              <a:rPr lang="en-US" cap="none" sz="1000" b="0" i="1" u="none" baseline="-25000">
                <a:latin typeface="Arial"/>
                <a:ea typeface="Arial"/>
                <a:cs typeface="Arial"/>
              </a:rPr>
              <a:t>gc</a:t>
            </a:r>
            <a:r>
              <a:rPr lang="en-US" cap="none" sz="1000" b="0" i="0" u="none" baseline="0">
                <a:latin typeface="Arial"/>
                <a:ea typeface="Arial"/>
                <a:cs typeface="Arial"/>
              </a:rPr>
              <a:t> = Sulphur content in green coke, wt %
</a:t>
            </a:r>
            <a:r>
              <a:rPr lang="en-US" cap="none" sz="1000" b="0" i="1" u="none" baseline="0">
                <a:latin typeface="Arial"/>
                <a:ea typeface="Arial"/>
                <a:cs typeface="Arial"/>
              </a:rPr>
              <a:t>CC</a:t>
            </a:r>
            <a:r>
              <a:rPr lang="en-US" cap="none" sz="1000" b="0" i="0" u="none" baseline="0">
                <a:latin typeface="Arial"/>
                <a:ea typeface="Arial"/>
                <a:cs typeface="Arial"/>
              </a:rPr>
              <a:t> = Calcinated coke produced, tonnes calcined coke per year
</a:t>
            </a:r>
            <a:r>
              <a:rPr lang="en-US" cap="none" sz="1000" b="0" i="1" u="none" baseline="0">
                <a:latin typeface="Arial"/>
                <a:ea typeface="Arial"/>
                <a:cs typeface="Arial"/>
              </a:rPr>
              <a:t>UCC</a:t>
            </a:r>
            <a:r>
              <a:rPr lang="en-US" cap="none" sz="1000" b="0" i="0" u="none" baseline="0">
                <a:latin typeface="Arial"/>
                <a:ea typeface="Arial"/>
                <a:cs typeface="Arial"/>
              </a:rPr>
              <a:t> = Under-calcinated coke collected, tonnes under-calcined coke per year
</a:t>
            </a:r>
            <a:r>
              <a:rPr lang="en-US" cap="none" sz="1000" b="0" i="1" u="none" baseline="0">
                <a:latin typeface="Arial"/>
                <a:ea typeface="Arial"/>
                <a:cs typeface="Arial"/>
              </a:rPr>
              <a:t>DE</a:t>
            </a:r>
            <a:r>
              <a:rPr lang="en-US" cap="none" sz="1000" b="0" i="0" u="none" baseline="0">
                <a:latin typeface="Arial"/>
                <a:ea typeface="Arial"/>
                <a:cs typeface="Arial"/>
              </a:rPr>
              <a:t> = Coke dust emissions, tonnes coke dust per year
</a:t>
            </a:r>
            <a:r>
              <a:rPr lang="en-US" cap="none" sz="1000" b="0" i="1" u="none" baseline="0">
                <a:latin typeface="Arial"/>
                <a:ea typeface="Arial"/>
                <a:cs typeface="Arial"/>
              </a:rPr>
              <a:t>S</a:t>
            </a:r>
            <a:r>
              <a:rPr lang="en-US" cap="none" sz="1000" b="0" i="1" u="none" baseline="-25000">
                <a:latin typeface="Arial"/>
                <a:ea typeface="Arial"/>
                <a:cs typeface="Arial"/>
              </a:rPr>
              <a:t>cc</a:t>
            </a:r>
            <a:r>
              <a:rPr lang="en-US" cap="none" sz="1000" b="0" i="0" u="none" baseline="0">
                <a:latin typeface="Arial"/>
                <a:ea typeface="Arial"/>
                <a:cs typeface="Arial"/>
              </a:rPr>
              <a:t> = Sulphur content in calcinated coke, wt %
44/12 = CO</a:t>
            </a:r>
            <a:r>
              <a:rPr lang="en-US" cap="none" sz="1000" b="0" i="0" u="none" baseline="-25000">
                <a:latin typeface="Arial"/>
                <a:ea typeface="Arial"/>
                <a:cs typeface="Arial"/>
              </a:rPr>
              <a:t>2</a:t>
            </a:r>
            <a:r>
              <a:rPr lang="en-US" cap="none" sz="1000" b="0" i="0" u="none" baseline="0">
                <a:latin typeface="Arial"/>
                <a:ea typeface="Arial"/>
                <a:cs typeface="Arial"/>
              </a:rPr>
              <a:t> Molecular Mass:Carbon Atomic Mass Ratio</a:t>
            </a:r>
            <a:r>
              <a:rPr lang="en-US" cap="none" sz="1200" b="0" i="0" u="none" baseline="0">
                <a:latin typeface="Arial"/>
                <a:ea typeface="Arial"/>
                <a:cs typeface="Arial"/>
              </a:rPr>
              <a:t>
</a:t>
            </a:r>
            <a:r>
              <a:rPr lang="en-US" cap="none" sz="1000" b="0" i="0" u="none" baseline="0">
                <a:latin typeface="Arial"/>
                <a:ea typeface="Arial"/>
                <a:cs typeface="Arial"/>
              </a:rPr>
              <a:t>44/16 = CO</a:t>
            </a:r>
            <a:r>
              <a:rPr lang="en-US" cap="none" sz="1000" b="0" i="0" u="none" baseline="-25000">
                <a:latin typeface="Arial"/>
                <a:ea typeface="Arial"/>
                <a:cs typeface="Arial"/>
              </a:rPr>
              <a:t>2</a:t>
            </a:r>
            <a:r>
              <a:rPr lang="en-US" cap="none" sz="1000" b="0" i="0" u="none" baseline="0">
                <a:latin typeface="Arial"/>
                <a:ea typeface="Arial"/>
                <a:cs typeface="Arial"/>
              </a:rPr>
              <a:t> Molecular Mass:CH4 Molecular Mass Ratio</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15</xdr:row>
      <xdr:rowOff>38100</xdr:rowOff>
    </xdr:from>
    <xdr:to>
      <xdr:col>2</xdr:col>
      <xdr:colOff>1095375</xdr:colOff>
      <xdr:row>16</xdr:row>
      <xdr:rowOff>238125</xdr:rowOff>
    </xdr:to>
    <xdr:pic>
      <xdr:nvPicPr>
        <xdr:cNvPr id="1" name="CommandButton1"/>
        <xdr:cNvPicPr preferRelativeResize="1">
          <a:picLocks noChangeAspect="1"/>
        </xdr:cNvPicPr>
      </xdr:nvPicPr>
      <xdr:blipFill>
        <a:blip r:embed="rId1"/>
        <a:stretch>
          <a:fillRect/>
        </a:stretch>
      </xdr:blipFill>
      <xdr:spPr>
        <a:xfrm>
          <a:off x="600075" y="2762250"/>
          <a:ext cx="914400" cy="361950"/>
        </a:xfrm>
        <a:prstGeom prst="rect">
          <a:avLst/>
        </a:prstGeom>
        <a:noFill/>
        <a:ln w="9525" cmpd="sng">
          <a:noFill/>
        </a:ln>
      </xdr:spPr>
    </xdr:pic>
    <xdr:clientData/>
  </xdr:twoCellAnchor>
  <xdr:twoCellAnchor>
    <xdr:from>
      <xdr:col>9</xdr:col>
      <xdr:colOff>533400</xdr:colOff>
      <xdr:row>7</xdr:row>
      <xdr:rowOff>142875</xdr:rowOff>
    </xdr:from>
    <xdr:to>
      <xdr:col>17</xdr:col>
      <xdr:colOff>114300</xdr:colOff>
      <xdr:row>13</xdr:row>
      <xdr:rowOff>57150</xdr:rowOff>
    </xdr:to>
    <xdr:sp>
      <xdr:nvSpPr>
        <xdr:cNvPr id="2" name="TextBox 11"/>
        <xdr:cNvSpPr txBox="1">
          <a:spLocks noChangeArrowheads="1"/>
        </xdr:cNvSpPr>
      </xdr:nvSpPr>
      <xdr:spPr>
        <a:xfrm>
          <a:off x="6734175" y="1562100"/>
          <a:ext cx="4457700" cy="8667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oneCellAnchor>
    <xdr:from>
      <xdr:col>11</xdr:col>
      <xdr:colOff>9525</xdr:colOff>
      <xdr:row>15</xdr:row>
      <xdr:rowOff>76200</xdr:rowOff>
    </xdr:from>
    <xdr:ext cx="4514850" cy="2066925"/>
    <xdr:sp>
      <xdr:nvSpPr>
        <xdr:cNvPr id="3" name="TextBox 14"/>
        <xdr:cNvSpPr txBox="1">
          <a:spLocks noChangeArrowheads="1"/>
        </xdr:cNvSpPr>
      </xdr:nvSpPr>
      <xdr:spPr>
        <a:xfrm>
          <a:off x="7429500" y="2800350"/>
          <a:ext cx="4514850" cy="2066925"/>
        </a:xfrm>
        <a:prstGeom prst="rect">
          <a:avLst/>
        </a:prstGeom>
        <a:solidFill>
          <a:srgbClr val="CCFFCC">
            <a:alpha val="50000"/>
          </a:srgbClr>
        </a:solidFill>
        <a:ln w="25400" cmpd="sng">
          <a:solidFill>
            <a:srgbClr val="008000"/>
          </a:solidFill>
          <a:headEnd type="none"/>
          <a:tailEnd type="none"/>
        </a:ln>
      </xdr:spPr>
      <xdr:txBody>
        <a:bodyPr vertOverflow="clip" wrap="square">
          <a:spAutoFit/>
        </a:bodyPr>
        <a:p>
          <a:pPr algn="l">
            <a:defRPr/>
          </a:pPr>
          <a:r>
            <a:rPr lang="en-US" cap="none" sz="1000" b="1" i="0" u="none" baseline="0">
              <a:latin typeface="Arial"/>
              <a:ea typeface="Arial"/>
              <a:cs typeface="Arial"/>
            </a:rPr>
            <a:t>CO</a:t>
          </a:r>
          <a:r>
            <a:rPr lang="en-US" cap="none" sz="1000" b="1" i="0" u="none" baseline="-25000">
              <a:latin typeface="Arial"/>
              <a:ea typeface="Arial"/>
              <a:cs typeface="Arial"/>
            </a:rPr>
            <a:t>2</a:t>
          </a:r>
          <a:r>
            <a:rPr lang="en-US" cap="none" sz="1000" b="1" i="0" u="none" baseline="0">
              <a:latin typeface="Arial"/>
              <a:ea typeface="Arial"/>
              <a:cs typeface="Arial"/>
            </a:rPr>
            <a:t> Emissions from Soda Ash Used in Aluminium Production Processes</a:t>
          </a:r>
          <a:r>
            <a:rPr lang="en-US" cap="none" sz="1200" b="0" i="0" u="none" baseline="0">
              <a:latin typeface="Arial"/>
              <a:ea typeface="Arial"/>
              <a:cs typeface="Arial"/>
            </a:rPr>
            <a:t>
</a:t>
          </a:r>
          <a:r>
            <a:rPr lang="en-US" cap="none" sz="1000" b="0" i="0" u="none" baseline="0">
              <a:latin typeface="Arial"/>
              <a:ea typeface="Arial"/>
              <a:cs typeface="Arial"/>
            </a:rPr>
            <a:t>
where:
</a:t>
          </a:r>
          <a:r>
            <a:rPr lang="en-US" cap="none" sz="1000" b="0" i="1" u="none" baseline="0">
              <a:latin typeface="Arial"/>
              <a:ea typeface="Arial"/>
              <a:cs typeface="Arial"/>
            </a:rPr>
            <a:t>E</a:t>
          </a:r>
          <a:r>
            <a:rPr lang="en-US" cap="none" sz="1000" b="0" i="1" u="none" baseline="-25000">
              <a:latin typeface="Arial"/>
              <a:ea typeface="Arial"/>
              <a:cs typeface="Arial"/>
            </a:rPr>
            <a:t>CO2</a:t>
          </a:r>
          <a:r>
            <a:rPr lang="en-US" cap="none" sz="1000" b="0" i="0" u="none" baseline="-25000">
              <a:latin typeface="Arial"/>
              <a:ea typeface="Arial"/>
              <a:cs typeface="Arial"/>
            </a:rPr>
            <a:t> </a:t>
          </a:r>
          <a:r>
            <a:rPr lang="en-US" cap="none" sz="1000" b="0" i="0" u="none" baseline="0">
              <a:latin typeface="Arial"/>
              <a:ea typeface="Arial"/>
              <a:cs typeface="Arial"/>
            </a:rPr>
            <a:t>= CO</a:t>
          </a:r>
          <a:r>
            <a:rPr lang="en-US" cap="none" sz="1000" b="0" i="0" u="none" baseline="-25000">
              <a:latin typeface="Arial"/>
              <a:ea typeface="Arial"/>
              <a:cs typeface="Arial"/>
            </a:rPr>
            <a:t>2</a:t>
          </a:r>
          <a:r>
            <a:rPr lang="en-US" cap="none" sz="1000" b="0" i="0" u="none" baseline="0">
              <a:latin typeface="Arial"/>
              <a:ea typeface="Arial"/>
              <a:cs typeface="Arial"/>
            </a:rPr>
            <a:t> emissions in tonnes per year
</a:t>
          </a:r>
          <a:r>
            <a:rPr lang="en-US" cap="none" sz="1000" b="0" i="1" u="none" baseline="0">
              <a:latin typeface="Arial"/>
              <a:ea typeface="Arial"/>
              <a:cs typeface="Arial"/>
            </a:rPr>
            <a:t>Q</a:t>
          </a:r>
          <a:r>
            <a:rPr lang="en-US" cap="none" sz="1000" b="0" i="1" u="none" baseline="-25000">
              <a:latin typeface="Arial"/>
              <a:ea typeface="Arial"/>
              <a:cs typeface="Arial"/>
            </a:rPr>
            <a:t>soda_ash</a:t>
          </a:r>
          <a:r>
            <a:rPr lang="en-US" cap="none" sz="1000" b="0" i="0" u="none" baseline="0">
              <a:latin typeface="Arial"/>
              <a:ea typeface="Arial"/>
              <a:cs typeface="Arial"/>
            </a:rPr>
            <a:t> = Quantity of soda ash (Na</a:t>
          </a:r>
          <a:r>
            <a:rPr lang="en-US" cap="none" sz="1000" b="0" i="0" u="none" baseline="-25000">
              <a:latin typeface="Arial"/>
              <a:ea typeface="Arial"/>
              <a:cs typeface="Arial"/>
            </a:rPr>
            <a:t>2</a:t>
          </a:r>
          <a:r>
            <a:rPr lang="en-US" cap="none" sz="1000" b="0" i="0" u="none" baseline="0">
              <a:latin typeface="Arial"/>
              <a:ea typeface="Arial"/>
              <a:cs typeface="Arial"/>
            </a:rPr>
            <a:t>CO</a:t>
          </a:r>
          <a:r>
            <a:rPr lang="en-US" cap="none" sz="1000" b="0" i="0" u="none" baseline="-25000">
              <a:latin typeface="Arial"/>
              <a:ea typeface="Arial"/>
              <a:cs typeface="Arial"/>
            </a:rPr>
            <a:t>3</a:t>
          </a:r>
          <a:r>
            <a:rPr lang="en-US" cap="none" sz="1000" b="0" i="0" u="none" baseline="0">
              <a:latin typeface="Arial"/>
              <a:ea typeface="Arial"/>
              <a:cs typeface="Arial"/>
            </a:rPr>
            <a:t>) consumed, tonnes soda ash per year
</a:t>
          </a:r>
          <a:r>
            <a:rPr lang="en-US" cap="none" sz="1000" b="0" i="1" u="none" baseline="0">
              <a:latin typeface="Arial"/>
              <a:ea typeface="Arial"/>
              <a:cs typeface="Arial"/>
            </a:rPr>
            <a:t>P</a:t>
          </a:r>
          <a:r>
            <a:rPr lang="en-US" cap="none" sz="1000" b="0" i="1" u="none" baseline="-25000">
              <a:latin typeface="Arial"/>
              <a:ea typeface="Arial"/>
              <a:cs typeface="Arial"/>
            </a:rPr>
            <a:t>soda_ash</a:t>
          </a:r>
          <a:r>
            <a:rPr lang="en-US" cap="none" sz="1000" b="0" i="0" u="none" baseline="0">
              <a:latin typeface="Arial"/>
              <a:ea typeface="Arial"/>
              <a:cs typeface="Arial"/>
            </a:rPr>
            <a:t> = Purity of soda ash consumed, decimal fraction
</a:t>
          </a:r>
          <a:r>
            <a:rPr lang="en-US" cap="none" sz="1000" b="0" i="1" u="none" baseline="0">
              <a:latin typeface="Arial"/>
              <a:ea typeface="Arial"/>
              <a:cs typeface="Arial"/>
            </a:rPr>
            <a:t>C</a:t>
          </a:r>
          <a:r>
            <a:rPr lang="en-US" cap="none" sz="1000" b="0" i="1" u="none" baseline="-25000">
              <a:latin typeface="Arial"/>
              <a:ea typeface="Arial"/>
              <a:cs typeface="Arial"/>
            </a:rPr>
            <a:t>soda_ash</a:t>
          </a:r>
          <a:r>
            <a:rPr lang="en-US" cap="none" sz="1000" b="0" i="1" u="none" baseline="0">
              <a:latin typeface="Arial"/>
              <a:ea typeface="Arial"/>
              <a:cs typeface="Arial"/>
            </a:rPr>
            <a:t> </a:t>
          </a:r>
          <a:r>
            <a:rPr lang="en-US" cap="none" sz="1000" b="0" i="0" u="none" baseline="0">
              <a:latin typeface="Arial"/>
              <a:ea typeface="Arial"/>
              <a:cs typeface="Arial"/>
            </a:rPr>
            <a:t>= Amount of soda ash calcined furing consumption (fraction)
44/106 = CO</a:t>
          </a:r>
          <a:r>
            <a:rPr lang="en-US" cap="none" sz="1000" b="0" i="0" u="none" baseline="-25000">
              <a:latin typeface="Arial"/>
              <a:ea typeface="Arial"/>
              <a:cs typeface="Arial"/>
            </a:rPr>
            <a:t>2</a:t>
          </a:r>
          <a:r>
            <a:rPr lang="en-US" cap="none" sz="1000" b="0" i="0" u="none" baseline="0">
              <a:latin typeface="Arial"/>
              <a:ea typeface="Arial"/>
              <a:cs typeface="Arial"/>
            </a:rPr>
            <a:t> Molecular Mass : Na</a:t>
          </a:r>
          <a:r>
            <a:rPr lang="en-US" cap="none" sz="1000" b="0" i="0" u="none" baseline="-25000">
              <a:latin typeface="Arial"/>
              <a:ea typeface="Arial"/>
              <a:cs typeface="Arial"/>
            </a:rPr>
            <a:t>2</a:t>
          </a:r>
          <a:r>
            <a:rPr lang="en-US" cap="none" sz="1000" b="0" i="0" u="none" baseline="0">
              <a:latin typeface="Arial"/>
              <a:ea typeface="Arial"/>
              <a:cs typeface="Arial"/>
            </a:rPr>
            <a:t>CO</a:t>
          </a:r>
          <a:r>
            <a:rPr lang="en-US" cap="none" sz="1000" b="0" i="0" u="none" baseline="-25000">
              <a:latin typeface="Arial"/>
              <a:ea typeface="Arial"/>
              <a:cs typeface="Arial"/>
            </a:rPr>
            <a:t>3</a:t>
          </a:r>
          <a:r>
            <a:rPr lang="en-US" cap="none" sz="1000" b="0" i="0" u="none" baseline="0">
              <a:latin typeface="Arial"/>
              <a:ea typeface="Arial"/>
              <a:cs typeface="Arial"/>
            </a:rPr>
            <a:t> Molecular Mass Ratio, dimensionless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28</xdr:row>
      <xdr:rowOff>542925</xdr:rowOff>
    </xdr:from>
    <xdr:to>
      <xdr:col>2</xdr:col>
      <xdr:colOff>1009650</xdr:colOff>
      <xdr:row>28</xdr:row>
      <xdr:rowOff>990600</xdr:rowOff>
    </xdr:to>
    <xdr:pic>
      <xdr:nvPicPr>
        <xdr:cNvPr id="1" name="CommandButton1"/>
        <xdr:cNvPicPr preferRelativeResize="1">
          <a:picLocks noChangeAspect="1"/>
        </xdr:cNvPicPr>
      </xdr:nvPicPr>
      <xdr:blipFill>
        <a:blip r:embed="rId1"/>
        <a:stretch>
          <a:fillRect/>
        </a:stretch>
      </xdr:blipFill>
      <xdr:spPr>
        <a:xfrm>
          <a:off x="504825" y="5619750"/>
          <a:ext cx="914400" cy="447675"/>
        </a:xfrm>
        <a:prstGeom prst="rect">
          <a:avLst/>
        </a:prstGeom>
        <a:noFill/>
        <a:ln w="9525" cmpd="sng">
          <a:noFill/>
        </a:ln>
      </xdr:spPr>
    </xdr:pic>
    <xdr:clientData/>
  </xdr:twoCellAnchor>
  <xdr:twoCellAnchor>
    <xdr:from>
      <xdr:col>7</xdr:col>
      <xdr:colOff>38100</xdr:colOff>
      <xdr:row>21</xdr:row>
      <xdr:rowOff>95250</xdr:rowOff>
    </xdr:from>
    <xdr:to>
      <xdr:col>12</xdr:col>
      <xdr:colOff>257175</xdr:colOff>
      <xdr:row>23</xdr:row>
      <xdr:rowOff>85725</xdr:rowOff>
    </xdr:to>
    <xdr:sp>
      <xdr:nvSpPr>
        <xdr:cNvPr id="2" name="TextBox 9"/>
        <xdr:cNvSpPr txBox="1">
          <a:spLocks noChangeArrowheads="1"/>
        </xdr:cNvSpPr>
      </xdr:nvSpPr>
      <xdr:spPr>
        <a:xfrm>
          <a:off x="5857875" y="3848100"/>
          <a:ext cx="4857750" cy="4762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twoCellAnchor editAs="oneCell">
    <xdr:from>
      <xdr:col>2</xdr:col>
      <xdr:colOff>114300</xdr:colOff>
      <xdr:row>51</xdr:row>
      <xdr:rowOff>428625</xdr:rowOff>
    </xdr:from>
    <xdr:to>
      <xdr:col>2</xdr:col>
      <xdr:colOff>1028700</xdr:colOff>
      <xdr:row>51</xdr:row>
      <xdr:rowOff>876300</xdr:rowOff>
    </xdr:to>
    <xdr:pic>
      <xdr:nvPicPr>
        <xdr:cNvPr id="3" name="CommandButton2"/>
        <xdr:cNvPicPr preferRelativeResize="1">
          <a:picLocks noChangeAspect="1"/>
        </xdr:cNvPicPr>
      </xdr:nvPicPr>
      <xdr:blipFill>
        <a:blip r:embed="rId2"/>
        <a:stretch>
          <a:fillRect/>
        </a:stretch>
      </xdr:blipFill>
      <xdr:spPr>
        <a:xfrm>
          <a:off x="523875" y="11715750"/>
          <a:ext cx="91440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12</xdr:row>
      <xdr:rowOff>114300</xdr:rowOff>
    </xdr:from>
    <xdr:to>
      <xdr:col>2</xdr:col>
      <xdr:colOff>1095375</xdr:colOff>
      <xdr:row>12</xdr:row>
      <xdr:rowOff>419100</xdr:rowOff>
    </xdr:to>
    <xdr:pic>
      <xdr:nvPicPr>
        <xdr:cNvPr id="1" name="CommandButton1"/>
        <xdr:cNvPicPr preferRelativeResize="1">
          <a:picLocks noChangeAspect="1"/>
        </xdr:cNvPicPr>
      </xdr:nvPicPr>
      <xdr:blipFill>
        <a:blip r:embed="rId1"/>
        <a:stretch>
          <a:fillRect/>
        </a:stretch>
      </xdr:blipFill>
      <xdr:spPr>
        <a:xfrm>
          <a:off x="714375" y="2314575"/>
          <a:ext cx="914400" cy="304800"/>
        </a:xfrm>
        <a:prstGeom prst="rect">
          <a:avLst/>
        </a:prstGeom>
        <a:noFill/>
        <a:ln w="9525" cmpd="sng">
          <a:noFill/>
        </a:ln>
      </xdr:spPr>
    </xdr:pic>
    <xdr:clientData/>
  </xdr:twoCellAnchor>
  <xdr:twoCellAnchor>
    <xdr:from>
      <xdr:col>7</xdr:col>
      <xdr:colOff>38100</xdr:colOff>
      <xdr:row>5</xdr:row>
      <xdr:rowOff>76200</xdr:rowOff>
    </xdr:from>
    <xdr:to>
      <xdr:col>12</xdr:col>
      <xdr:colOff>838200</xdr:colOff>
      <xdr:row>6</xdr:row>
      <xdr:rowOff>133350</xdr:rowOff>
    </xdr:to>
    <xdr:sp>
      <xdr:nvSpPr>
        <xdr:cNvPr id="2" name="TextBox 19"/>
        <xdr:cNvSpPr txBox="1">
          <a:spLocks noChangeArrowheads="1"/>
        </xdr:cNvSpPr>
      </xdr:nvSpPr>
      <xdr:spPr>
        <a:xfrm>
          <a:off x="6819900" y="952500"/>
          <a:ext cx="5876925" cy="3810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the Reset button to clear any values entered and return the spreadsheet tool to its starting point to avoid inadvertent erasing of formulas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64"/>
  <sheetViews>
    <sheetView showGridLines="0" tabSelected="1" workbookViewId="0" topLeftCell="A1">
      <selection activeCell="G6" sqref="G6"/>
    </sheetView>
  </sheetViews>
  <sheetFormatPr defaultColWidth="9.140625" defaultRowHeight="12.75"/>
  <cols>
    <col min="7" max="7" width="62.140625" style="0" customWidth="1"/>
  </cols>
  <sheetData>
    <row r="1" spans="1:12" ht="12.75">
      <c r="A1" s="39"/>
      <c r="B1" s="39"/>
      <c r="C1" s="39"/>
      <c r="D1" s="39"/>
      <c r="E1" s="39"/>
      <c r="F1" s="39"/>
      <c r="G1" s="39"/>
      <c r="H1" s="39"/>
      <c r="I1" s="39"/>
      <c r="J1" s="39"/>
      <c r="K1" s="39"/>
      <c r="L1" s="39"/>
    </row>
    <row r="2" spans="1:12" ht="12.75">
      <c r="A2" s="39"/>
      <c r="B2" s="39"/>
      <c r="C2" s="39"/>
      <c r="D2" s="39"/>
      <c r="E2" s="39"/>
      <c r="F2" s="39"/>
      <c r="G2" s="39"/>
      <c r="H2" s="39"/>
      <c r="I2" s="39"/>
      <c r="J2" s="39"/>
      <c r="K2" s="39"/>
      <c r="L2" s="39"/>
    </row>
    <row r="3" spans="1:12" ht="18">
      <c r="A3" s="39"/>
      <c r="B3" s="751" t="s">
        <v>60</v>
      </c>
      <c r="C3" s="751"/>
      <c r="D3" s="751"/>
      <c r="E3" s="751"/>
      <c r="F3" s="751"/>
      <c r="G3" s="752"/>
      <c r="H3" s="39"/>
      <c r="I3" s="39"/>
      <c r="J3" s="39"/>
      <c r="K3" s="39"/>
      <c r="L3" s="39"/>
    </row>
    <row r="4" spans="1:12" ht="18.75">
      <c r="A4" s="39"/>
      <c r="B4" s="47" t="s">
        <v>23</v>
      </c>
      <c r="C4" s="39"/>
      <c r="D4" s="39"/>
      <c r="E4" s="39"/>
      <c r="F4" s="39"/>
      <c r="G4" s="39"/>
      <c r="H4" s="39"/>
      <c r="I4" s="39"/>
      <c r="J4" s="39"/>
      <c r="K4" s="39"/>
      <c r="L4" s="39"/>
    </row>
    <row r="5" spans="1:12" ht="12.75">
      <c r="A5" s="39"/>
      <c r="B5" s="39"/>
      <c r="C5" s="39"/>
      <c r="D5" s="39"/>
      <c r="E5" s="39"/>
      <c r="F5" s="39"/>
      <c r="G5" s="39"/>
      <c r="H5" s="39"/>
      <c r="I5" s="39"/>
      <c r="J5" s="39"/>
      <c r="K5" s="39"/>
      <c r="L5" s="39"/>
    </row>
    <row r="6" spans="1:12" ht="12.75">
      <c r="A6" s="39"/>
      <c r="B6" s="48" t="s">
        <v>24</v>
      </c>
      <c r="C6" s="39"/>
      <c r="D6" s="39"/>
      <c r="E6" s="39"/>
      <c r="F6" s="39"/>
      <c r="G6" s="39"/>
      <c r="H6" s="39"/>
      <c r="I6" s="39"/>
      <c r="J6" s="39"/>
      <c r="K6" s="39"/>
      <c r="L6" s="39"/>
    </row>
    <row r="7" spans="1:12" ht="12.75">
      <c r="A7" s="39"/>
      <c r="B7" s="39"/>
      <c r="C7" s="39"/>
      <c r="D7" s="39"/>
      <c r="E7" s="39"/>
      <c r="F7" s="39"/>
      <c r="G7" s="39"/>
      <c r="H7" s="39"/>
      <c r="I7" s="39"/>
      <c r="J7" s="39"/>
      <c r="K7" s="39"/>
      <c r="L7" s="39"/>
    </row>
    <row r="8" spans="1:12" ht="12.75">
      <c r="A8" s="39"/>
      <c r="B8" s="753" t="s">
        <v>182</v>
      </c>
      <c r="C8" s="753"/>
      <c r="D8" s="753"/>
      <c r="E8" s="753"/>
      <c r="F8" s="753"/>
      <c r="G8" s="754"/>
      <c r="H8" s="39"/>
      <c r="I8" s="39"/>
      <c r="J8" s="39"/>
      <c r="K8" s="39"/>
      <c r="L8" s="39"/>
    </row>
    <row r="9" spans="1:12" ht="12.75">
      <c r="A9" s="39"/>
      <c r="B9" s="753"/>
      <c r="C9" s="753"/>
      <c r="D9" s="753"/>
      <c r="E9" s="753"/>
      <c r="F9" s="753"/>
      <c r="G9" s="754"/>
      <c r="H9" s="39"/>
      <c r="I9" s="39"/>
      <c r="J9" s="39"/>
      <c r="K9" s="39"/>
      <c r="L9" s="39"/>
    </row>
    <row r="10" spans="1:12" ht="12.75">
      <c r="A10" s="39"/>
      <c r="B10" s="753"/>
      <c r="C10" s="753"/>
      <c r="D10" s="753"/>
      <c r="E10" s="753"/>
      <c r="F10" s="753"/>
      <c r="G10" s="754"/>
      <c r="H10" s="39"/>
      <c r="I10" s="39"/>
      <c r="J10" s="39"/>
      <c r="K10" s="39"/>
      <c r="L10" s="39"/>
    </row>
    <row r="11" spans="1:12" ht="12.75">
      <c r="A11" s="39"/>
      <c r="B11" s="753"/>
      <c r="C11" s="753"/>
      <c r="D11" s="753"/>
      <c r="E11" s="753"/>
      <c r="F11" s="753"/>
      <c r="G11" s="754"/>
      <c r="H11" s="39"/>
      <c r="I11" s="39"/>
      <c r="J11" s="39"/>
      <c r="K11" s="39"/>
      <c r="L11" s="39"/>
    </row>
    <row r="12" spans="1:12" ht="12.75">
      <c r="A12" s="39"/>
      <c r="B12" s="753"/>
      <c r="C12" s="753"/>
      <c r="D12" s="753"/>
      <c r="E12" s="753"/>
      <c r="F12" s="753"/>
      <c r="G12" s="754"/>
      <c r="H12" s="39"/>
      <c r="I12" s="39"/>
      <c r="J12" s="39"/>
      <c r="K12" s="39"/>
      <c r="L12" s="39"/>
    </row>
    <row r="13" spans="1:12" ht="96" customHeight="1">
      <c r="A13" s="39"/>
      <c r="B13" s="753"/>
      <c r="C13" s="753"/>
      <c r="D13" s="753"/>
      <c r="E13" s="753"/>
      <c r="F13" s="753"/>
      <c r="G13" s="754"/>
      <c r="H13" s="39"/>
      <c r="I13" s="39"/>
      <c r="J13" s="39"/>
      <c r="K13" s="39"/>
      <c r="L13" s="39"/>
    </row>
    <row r="14" spans="1:12" ht="12.75">
      <c r="A14" s="39"/>
      <c r="B14" s="48" t="s">
        <v>26</v>
      </c>
      <c r="C14" s="39"/>
      <c r="D14" s="39"/>
      <c r="E14" s="39"/>
      <c r="F14" s="39"/>
      <c r="G14" s="39"/>
      <c r="H14" s="39"/>
      <c r="I14" s="39"/>
      <c r="J14" s="39"/>
      <c r="K14" s="39"/>
      <c r="L14" s="39"/>
    </row>
    <row r="15" spans="1:12" ht="12.75">
      <c r="A15" s="39"/>
      <c r="B15" s="48"/>
      <c r="C15" s="39"/>
      <c r="D15" s="39"/>
      <c r="E15" s="39"/>
      <c r="F15" s="39"/>
      <c r="G15" s="39"/>
      <c r="H15" s="39"/>
      <c r="I15" s="39"/>
      <c r="J15" s="39"/>
      <c r="K15" s="39"/>
      <c r="L15" s="39"/>
    </row>
    <row r="16" spans="1:12" s="95" customFormat="1" ht="12.75">
      <c r="A16" s="93"/>
      <c r="B16" s="94" t="s">
        <v>165</v>
      </c>
      <c r="C16" s="94"/>
      <c r="D16" s="94"/>
      <c r="E16" s="94"/>
      <c r="F16" s="94"/>
      <c r="G16" s="94"/>
      <c r="H16" s="93"/>
      <c r="I16" s="93"/>
      <c r="J16" s="93"/>
      <c r="K16" s="93"/>
      <c r="L16" s="93"/>
    </row>
    <row r="17" spans="1:12" s="95" customFormat="1" ht="12.75">
      <c r="A17" s="93"/>
      <c r="B17" s="94" t="s">
        <v>63</v>
      </c>
      <c r="C17" s="94"/>
      <c r="D17" s="94"/>
      <c r="E17" s="94"/>
      <c r="F17" s="94"/>
      <c r="G17" s="94"/>
      <c r="H17" s="94"/>
      <c r="I17" s="93"/>
      <c r="J17" s="93"/>
      <c r="K17" s="93"/>
      <c r="L17" s="93"/>
    </row>
    <row r="18" spans="1:12" s="95" customFormat="1" ht="12.75">
      <c r="A18" s="93"/>
      <c r="B18" s="94" t="s">
        <v>65</v>
      </c>
      <c r="C18" s="94"/>
      <c r="D18" s="94"/>
      <c r="E18" s="94"/>
      <c r="F18" s="94"/>
      <c r="G18" s="94"/>
      <c r="H18" s="94"/>
      <c r="I18" s="93"/>
      <c r="J18" s="93"/>
      <c r="K18" s="93"/>
      <c r="L18" s="93"/>
    </row>
    <row r="19" spans="1:12" s="95" customFormat="1" ht="12.75">
      <c r="A19" s="93"/>
      <c r="B19" s="94" t="s">
        <v>64</v>
      </c>
      <c r="C19" s="94"/>
      <c r="D19" s="94"/>
      <c r="E19" s="94"/>
      <c r="F19" s="94"/>
      <c r="G19" s="94"/>
      <c r="H19" s="94"/>
      <c r="I19" s="93"/>
      <c r="J19" s="93"/>
      <c r="K19" s="93"/>
      <c r="L19" s="93"/>
    </row>
    <row r="20" spans="1:12" ht="12.75">
      <c r="A20" s="39"/>
      <c r="B20" s="39" t="s">
        <v>308</v>
      </c>
      <c r="C20" s="39"/>
      <c r="D20" s="39"/>
      <c r="E20" s="39"/>
      <c r="F20" s="39"/>
      <c r="G20" s="39"/>
      <c r="H20" s="49"/>
      <c r="I20" s="39"/>
      <c r="J20" s="39"/>
      <c r="K20" s="39"/>
      <c r="L20" s="39"/>
    </row>
    <row r="21" spans="1:12" ht="12.75">
      <c r="A21" s="39"/>
      <c r="B21" s="39" t="s">
        <v>346</v>
      </c>
      <c r="C21" s="39"/>
      <c r="D21" s="39"/>
      <c r="E21" s="39"/>
      <c r="F21" s="39"/>
      <c r="G21" s="39"/>
      <c r="H21" s="49"/>
      <c r="I21" s="39"/>
      <c r="J21" s="39"/>
      <c r="K21" s="39"/>
      <c r="L21" s="39"/>
    </row>
    <row r="22" spans="1:12" ht="12.75">
      <c r="A22" s="39"/>
      <c r="B22" s="39"/>
      <c r="C22" s="39"/>
      <c r="D22" s="39"/>
      <c r="E22" s="39"/>
      <c r="F22" s="39"/>
      <c r="G22" s="39"/>
      <c r="H22" s="49"/>
      <c r="I22" s="39"/>
      <c r="J22" s="39"/>
      <c r="K22" s="39"/>
      <c r="L22" s="39"/>
    </row>
    <row r="23" spans="1:12" ht="12.75">
      <c r="A23" s="39"/>
      <c r="B23" s="88" t="s">
        <v>83</v>
      </c>
      <c r="C23" s="49"/>
      <c r="D23" s="49"/>
      <c r="E23" s="49"/>
      <c r="F23" s="49"/>
      <c r="G23" s="49"/>
      <c r="H23" s="49"/>
      <c r="I23" s="39"/>
      <c r="J23" s="39"/>
      <c r="K23" s="39"/>
      <c r="L23" s="39"/>
    </row>
    <row r="24" spans="1:12" ht="12.75">
      <c r="A24" s="39"/>
      <c r="B24" s="49"/>
      <c r="C24" s="87" t="s">
        <v>84</v>
      </c>
      <c r="D24" s="49"/>
      <c r="E24" s="49"/>
      <c r="F24" s="49"/>
      <c r="G24" s="49"/>
      <c r="H24" s="49"/>
      <c r="I24" s="39"/>
      <c r="J24" s="39"/>
      <c r="K24" s="39"/>
      <c r="L24" s="39"/>
    </row>
    <row r="25" spans="1:14" ht="12.75">
      <c r="A25" s="39"/>
      <c r="C25" s="39"/>
      <c r="D25" s="39"/>
      <c r="E25" s="39"/>
      <c r="F25" s="39"/>
      <c r="G25" s="39"/>
      <c r="H25" s="49"/>
      <c r="I25" s="39"/>
      <c r="J25" s="39"/>
      <c r="K25" s="39"/>
      <c r="L25" s="39"/>
      <c r="M25" s="39"/>
      <c r="N25" s="39"/>
    </row>
    <row r="26" spans="1:14" ht="12.75">
      <c r="A26" s="39"/>
      <c r="B26" s="48" t="s">
        <v>79</v>
      </c>
      <c r="C26" s="49"/>
      <c r="D26" s="49"/>
      <c r="E26" s="49"/>
      <c r="F26" s="49"/>
      <c r="G26" s="49"/>
      <c r="H26" s="39"/>
      <c r="I26" s="39"/>
      <c r="J26" s="39"/>
      <c r="K26" s="39"/>
      <c r="L26" s="39"/>
      <c r="M26" s="39"/>
      <c r="N26" s="39"/>
    </row>
    <row r="27" spans="1:14" ht="12.75">
      <c r="A27" s="39"/>
      <c r="B27" s="49"/>
      <c r="C27" s="49"/>
      <c r="D27" s="49"/>
      <c r="E27" s="49"/>
      <c r="F27" s="49"/>
      <c r="G27" s="49"/>
      <c r="H27" s="39"/>
      <c r="I27" s="39"/>
      <c r="J27" s="39"/>
      <c r="K27" s="39"/>
      <c r="L27" s="39"/>
      <c r="M27" s="39"/>
      <c r="N27" s="39"/>
    </row>
    <row r="28" spans="1:14" ht="12.75">
      <c r="A28" s="39"/>
      <c r="B28" s="49" t="s">
        <v>80</v>
      </c>
      <c r="C28" s="39"/>
      <c r="D28" s="39"/>
      <c r="E28" s="39"/>
      <c r="F28" s="39"/>
      <c r="G28" s="39"/>
      <c r="H28" s="39"/>
      <c r="I28" s="39"/>
      <c r="J28" s="39"/>
      <c r="K28" s="39"/>
      <c r="L28" s="39"/>
      <c r="M28" s="39"/>
      <c r="N28" s="39"/>
    </row>
    <row r="29" spans="1:14" ht="12.75">
      <c r="A29" s="39"/>
      <c r="B29" s="49"/>
      <c r="C29" s="39"/>
      <c r="D29" s="39"/>
      <c r="E29" s="39"/>
      <c r="F29" s="39"/>
      <c r="G29" s="39"/>
      <c r="H29" s="49"/>
      <c r="I29" s="39"/>
      <c r="J29" s="39"/>
      <c r="K29" s="39"/>
      <c r="L29" s="39"/>
      <c r="M29" s="39"/>
      <c r="N29" s="39"/>
    </row>
    <row r="30" spans="1:14" ht="12.75">
      <c r="A30" s="39"/>
      <c r="B30" s="49" t="s">
        <v>27</v>
      </c>
      <c r="C30" s="49"/>
      <c r="D30" s="49"/>
      <c r="E30" s="49"/>
      <c r="F30" s="49"/>
      <c r="G30" s="49"/>
      <c r="H30" s="49"/>
      <c r="I30" s="39"/>
      <c r="J30" s="39"/>
      <c r="K30" s="39"/>
      <c r="L30" s="39"/>
      <c r="M30" s="39"/>
      <c r="N30" s="39"/>
    </row>
    <row r="31" spans="1:12" ht="12.75">
      <c r="A31" s="39"/>
      <c r="B31" s="49" t="s">
        <v>166</v>
      </c>
      <c r="C31" s="49"/>
      <c r="D31" s="49"/>
      <c r="E31" s="49"/>
      <c r="F31" s="49"/>
      <c r="G31" s="49"/>
      <c r="H31" s="49"/>
      <c r="I31" s="39"/>
      <c r="J31" s="39"/>
      <c r="K31" s="39"/>
      <c r="L31" s="39"/>
    </row>
    <row r="32" spans="1:12" ht="12.75">
      <c r="A32" s="39"/>
      <c r="B32" s="39"/>
      <c r="C32" s="39"/>
      <c r="D32" s="39"/>
      <c r="E32" s="39"/>
      <c r="F32" s="39"/>
      <c r="G32" s="39"/>
      <c r="H32" s="49"/>
      <c r="I32" s="39"/>
      <c r="J32" s="39"/>
      <c r="K32" s="39"/>
      <c r="L32" s="39"/>
    </row>
    <row r="33" spans="1:12" ht="12.75">
      <c r="A33" s="39"/>
      <c r="B33" s="49" t="s">
        <v>28</v>
      </c>
      <c r="C33" s="49"/>
      <c r="D33" s="49"/>
      <c r="E33" s="49"/>
      <c r="F33" s="49"/>
      <c r="G33" s="49"/>
      <c r="H33" s="39"/>
      <c r="I33" s="39"/>
      <c r="J33" s="39"/>
      <c r="K33" s="39"/>
      <c r="L33" s="39"/>
    </row>
    <row r="34" spans="1:12" ht="12.75">
      <c r="A34" s="39"/>
      <c r="B34" s="39"/>
      <c r="C34" s="39"/>
      <c r="D34" s="39"/>
      <c r="E34" s="39"/>
      <c r="F34" s="39"/>
      <c r="G34" s="39"/>
      <c r="H34" s="39"/>
      <c r="I34" s="39"/>
      <c r="J34" s="39"/>
      <c r="K34" s="39"/>
      <c r="L34" s="39"/>
    </row>
    <row r="35" spans="1:12" ht="12.75">
      <c r="A35" s="39"/>
      <c r="B35" s="39"/>
      <c r="C35" s="39"/>
      <c r="D35" s="39"/>
      <c r="E35" s="39"/>
      <c r="F35" s="39"/>
      <c r="H35" s="39"/>
      <c r="I35" s="39"/>
      <c r="J35" s="39"/>
      <c r="K35" s="39"/>
      <c r="L35" s="39"/>
    </row>
    <row r="36" spans="1:12" ht="12.75">
      <c r="A36" s="39"/>
      <c r="B36" s="39"/>
      <c r="C36" s="39"/>
      <c r="D36" s="39"/>
      <c r="E36" s="39"/>
      <c r="F36" s="39"/>
      <c r="G36" s="39"/>
      <c r="H36" s="39"/>
      <c r="I36" s="39"/>
      <c r="J36" s="39"/>
      <c r="K36" s="39"/>
      <c r="L36" s="39"/>
    </row>
    <row r="37" spans="1:12" ht="12.75">
      <c r="A37" s="39"/>
      <c r="B37" s="39"/>
      <c r="C37" s="39"/>
      <c r="D37" s="39"/>
      <c r="E37" s="39"/>
      <c r="F37" s="39"/>
      <c r="G37" s="39"/>
      <c r="H37" s="39"/>
      <c r="I37" s="39"/>
      <c r="J37" s="39"/>
      <c r="K37" s="39"/>
      <c r="L37" s="39"/>
    </row>
    <row r="38" spans="1:12" ht="12.75">
      <c r="A38" s="39"/>
      <c r="B38" s="39"/>
      <c r="C38" s="39"/>
      <c r="D38" s="39"/>
      <c r="E38" s="39"/>
      <c r="F38" s="39"/>
      <c r="G38" s="39"/>
      <c r="H38" s="39"/>
      <c r="I38" s="39"/>
      <c r="J38" s="39"/>
      <c r="K38" s="39"/>
      <c r="L38" s="39"/>
    </row>
    <row r="39" spans="1:12" ht="12.75">
      <c r="A39" s="39"/>
      <c r="B39" s="39"/>
      <c r="C39" s="39"/>
      <c r="D39" s="39"/>
      <c r="E39" s="39"/>
      <c r="F39" s="39"/>
      <c r="G39" s="39"/>
      <c r="H39" s="39"/>
      <c r="I39" s="39"/>
      <c r="J39" s="39"/>
      <c r="K39" s="39"/>
      <c r="L39" s="39"/>
    </row>
    <row r="40" spans="1:12" ht="12.75">
      <c r="A40" s="39"/>
      <c r="B40" s="39"/>
      <c r="C40" s="39"/>
      <c r="D40" s="39"/>
      <c r="E40" s="39"/>
      <c r="F40" s="39"/>
      <c r="G40" s="39"/>
      <c r="H40" s="39"/>
      <c r="I40" s="39"/>
      <c r="J40" s="39"/>
      <c r="K40" s="39"/>
      <c r="L40" s="39"/>
    </row>
    <row r="41" spans="1:12" ht="12.75">
      <c r="A41" s="39"/>
      <c r="B41" s="39"/>
      <c r="C41" s="39"/>
      <c r="D41" s="39"/>
      <c r="E41" s="39"/>
      <c r="F41" s="39"/>
      <c r="G41" s="39"/>
      <c r="H41" s="39"/>
      <c r="I41" s="39"/>
      <c r="J41" s="39"/>
      <c r="K41" s="39"/>
      <c r="L41" s="39"/>
    </row>
    <row r="42" spans="1:12" ht="12.75">
      <c r="A42" s="39"/>
      <c r="B42" s="39"/>
      <c r="C42" s="39"/>
      <c r="D42" s="39"/>
      <c r="E42" s="39"/>
      <c r="F42" s="39"/>
      <c r="G42" s="39"/>
      <c r="H42" s="39"/>
      <c r="I42" s="39"/>
      <c r="J42" s="39"/>
      <c r="K42" s="39"/>
      <c r="L42" s="39"/>
    </row>
    <row r="43" spans="1:12" ht="12.75">
      <c r="A43" s="39"/>
      <c r="B43" s="39"/>
      <c r="C43" s="39"/>
      <c r="D43" s="39"/>
      <c r="E43" s="39"/>
      <c r="F43" s="39"/>
      <c r="G43" s="39"/>
      <c r="H43" s="39"/>
      <c r="I43" s="39"/>
      <c r="J43" s="39"/>
      <c r="K43" s="39"/>
      <c r="L43" s="39"/>
    </row>
    <row r="44" spans="1:12" ht="12.75">
      <c r="A44" s="39"/>
      <c r="B44" s="39"/>
      <c r="C44" s="39"/>
      <c r="D44" s="39"/>
      <c r="E44" s="39"/>
      <c r="F44" s="39"/>
      <c r="G44" s="39"/>
      <c r="H44" s="39"/>
      <c r="I44" s="39"/>
      <c r="J44" s="39"/>
      <c r="K44" s="39"/>
      <c r="L44" s="39"/>
    </row>
    <row r="45" spans="1:12" ht="12.75">
      <c r="A45" s="39"/>
      <c r="B45" s="39"/>
      <c r="C45" s="39"/>
      <c r="D45" s="39"/>
      <c r="E45" s="39"/>
      <c r="F45" s="39"/>
      <c r="G45" s="39"/>
      <c r="H45" s="39"/>
      <c r="I45" s="39"/>
      <c r="J45" s="39"/>
      <c r="K45" s="39"/>
      <c r="L45" s="39"/>
    </row>
    <row r="46" spans="1:12" ht="12.75">
      <c r="A46" s="39"/>
      <c r="B46" s="39"/>
      <c r="C46" s="39"/>
      <c r="D46" s="39"/>
      <c r="E46" s="39"/>
      <c r="F46" s="39"/>
      <c r="G46" s="39"/>
      <c r="H46" s="39"/>
      <c r="I46" s="39"/>
      <c r="J46" s="39"/>
      <c r="K46" s="39"/>
      <c r="L46" s="39"/>
    </row>
    <row r="47" spans="1:12" ht="12.75">
      <c r="A47" s="39"/>
      <c r="B47" s="39"/>
      <c r="C47" s="39"/>
      <c r="D47" s="39"/>
      <c r="E47" s="39"/>
      <c r="F47" s="39"/>
      <c r="G47" s="39"/>
      <c r="H47" s="39"/>
      <c r="I47" s="39"/>
      <c r="J47" s="39"/>
      <c r="K47" s="39"/>
      <c r="L47" s="39"/>
    </row>
    <row r="48" spans="1:12" ht="12.75">
      <c r="A48" s="39"/>
      <c r="B48" s="39"/>
      <c r="C48" s="39"/>
      <c r="D48" s="39"/>
      <c r="E48" s="39"/>
      <c r="F48" s="39"/>
      <c r="G48" s="39"/>
      <c r="H48" s="39"/>
      <c r="I48" s="39"/>
      <c r="J48" s="39"/>
      <c r="K48" s="39"/>
      <c r="L48" s="39"/>
    </row>
    <row r="49" spans="1:12" ht="12.75">
      <c r="A49" s="39"/>
      <c r="B49" s="39"/>
      <c r="C49" s="39"/>
      <c r="D49" s="39"/>
      <c r="E49" s="39"/>
      <c r="F49" s="39"/>
      <c r="G49" s="39"/>
      <c r="H49" s="39"/>
      <c r="I49" s="39"/>
      <c r="J49" s="39"/>
      <c r="K49" s="39"/>
      <c r="L49" s="39"/>
    </row>
    <row r="50" spans="1:12" ht="12.75">
      <c r="A50" s="39"/>
      <c r="B50" s="39"/>
      <c r="C50" s="39"/>
      <c r="D50" s="39"/>
      <c r="E50" s="39"/>
      <c r="F50" s="39"/>
      <c r="G50" s="39"/>
      <c r="H50" s="39"/>
      <c r="I50" s="39"/>
      <c r="J50" s="39"/>
      <c r="K50" s="39"/>
      <c r="L50" s="39"/>
    </row>
    <row r="51" spans="1:12" ht="12.75">
      <c r="A51" s="39"/>
      <c r="B51" s="39"/>
      <c r="C51" s="39"/>
      <c r="D51" s="39"/>
      <c r="E51" s="39"/>
      <c r="F51" s="39"/>
      <c r="G51" s="39"/>
      <c r="H51" s="39"/>
      <c r="I51" s="39"/>
      <c r="J51" s="39"/>
      <c r="K51" s="39"/>
      <c r="L51" s="39"/>
    </row>
    <row r="52" spans="1:12" ht="12.75">
      <c r="A52" s="39"/>
      <c r="B52" s="39"/>
      <c r="C52" s="39"/>
      <c r="D52" s="39"/>
      <c r="E52" s="39"/>
      <c r="F52" s="39"/>
      <c r="G52" s="39"/>
      <c r="H52" s="39"/>
      <c r="I52" s="39"/>
      <c r="J52" s="39"/>
      <c r="K52" s="39"/>
      <c r="L52" s="39"/>
    </row>
    <row r="53" spans="1:12" ht="12.75">
      <c r="A53" s="39"/>
      <c r="B53" s="39"/>
      <c r="C53" s="39"/>
      <c r="D53" s="39"/>
      <c r="E53" s="39"/>
      <c r="F53" s="39"/>
      <c r="G53" s="39"/>
      <c r="H53" s="39"/>
      <c r="I53" s="39"/>
      <c r="J53" s="39"/>
      <c r="K53" s="39"/>
      <c r="L53" s="39"/>
    </row>
    <row r="54" spans="1:12" ht="12.75">
      <c r="A54" s="39"/>
      <c r="B54" s="39"/>
      <c r="C54" s="39"/>
      <c r="D54" s="39"/>
      <c r="E54" s="39"/>
      <c r="F54" s="39"/>
      <c r="G54" s="39"/>
      <c r="H54" s="39"/>
      <c r="I54" s="39"/>
      <c r="J54" s="39"/>
      <c r="K54" s="39"/>
      <c r="L54" s="39"/>
    </row>
    <row r="55" spans="1:12" ht="12.75">
      <c r="A55" s="39"/>
      <c r="B55" s="39"/>
      <c r="C55" s="39"/>
      <c r="D55" s="39"/>
      <c r="E55" s="39"/>
      <c r="F55" s="39"/>
      <c r="G55" s="39"/>
      <c r="H55" s="39"/>
      <c r="I55" s="39"/>
      <c r="J55" s="39"/>
      <c r="K55" s="39"/>
      <c r="L55" s="39"/>
    </row>
    <row r="56" spans="1:12" ht="12.75">
      <c r="A56" s="39"/>
      <c r="B56" s="39"/>
      <c r="C56" s="39"/>
      <c r="D56" s="39"/>
      <c r="E56" s="39"/>
      <c r="F56" s="39"/>
      <c r="G56" s="39"/>
      <c r="H56" s="39"/>
      <c r="I56" s="39"/>
      <c r="J56" s="39"/>
      <c r="K56" s="39"/>
      <c r="L56" s="39"/>
    </row>
    <row r="57" spans="1:12" ht="12.75">
      <c r="A57" s="39"/>
      <c r="B57" s="39"/>
      <c r="C57" s="39"/>
      <c r="D57" s="39"/>
      <c r="E57" s="39"/>
      <c r="F57" s="39"/>
      <c r="G57" s="39"/>
      <c r="H57" s="39"/>
      <c r="I57" s="39"/>
      <c r="J57" s="39"/>
      <c r="K57" s="39"/>
      <c r="L57" s="39"/>
    </row>
    <row r="58" spans="1:12" ht="12.75">
      <c r="A58" s="39"/>
      <c r="B58" s="39"/>
      <c r="C58" s="39"/>
      <c r="D58" s="39"/>
      <c r="E58" s="39"/>
      <c r="F58" s="39"/>
      <c r="G58" s="39"/>
      <c r="H58" s="39"/>
      <c r="I58" s="39"/>
      <c r="J58" s="39"/>
      <c r="K58" s="39"/>
      <c r="L58" s="39"/>
    </row>
    <row r="59" spans="1:12" ht="12.75">
      <c r="A59" s="39"/>
      <c r="B59" s="39"/>
      <c r="C59" s="39"/>
      <c r="D59" s="39"/>
      <c r="E59" s="39"/>
      <c r="F59" s="39"/>
      <c r="G59" s="39"/>
      <c r="H59" s="39"/>
      <c r="I59" s="39"/>
      <c r="J59" s="39"/>
      <c r="K59" s="39"/>
      <c r="L59" s="39"/>
    </row>
    <row r="60" spans="1:12" ht="12.75">
      <c r="A60" s="39"/>
      <c r="B60" s="39"/>
      <c r="C60" s="39"/>
      <c r="D60" s="39"/>
      <c r="E60" s="39"/>
      <c r="F60" s="39"/>
      <c r="G60" s="39"/>
      <c r="H60" s="39"/>
      <c r="I60" s="39"/>
      <c r="J60" s="39"/>
      <c r="K60" s="39"/>
      <c r="L60" s="39"/>
    </row>
    <row r="61" spans="1:12" ht="12.75">
      <c r="A61" s="39"/>
      <c r="B61" s="39"/>
      <c r="C61" s="39"/>
      <c r="D61" s="39"/>
      <c r="E61" s="39"/>
      <c r="F61" s="39"/>
      <c r="G61" s="39"/>
      <c r="H61" s="39"/>
      <c r="I61" s="39"/>
      <c r="J61" s="39"/>
      <c r="K61" s="39"/>
      <c r="L61" s="39"/>
    </row>
    <row r="62" spans="1:12" ht="12.75">
      <c r="A62" s="39"/>
      <c r="B62" s="39"/>
      <c r="C62" s="39"/>
      <c r="D62" s="39"/>
      <c r="E62" s="39"/>
      <c r="F62" s="39"/>
      <c r="G62" s="39"/>
      <c r="H62" s="39"/>
      <c r="I62" s="39"/>
      <c r="J62" s="39"/>
      <c r="K62" s="39"/>
      <c r="L62" s="39"/>
    </row>
    <row r="63" spans="1:12" ht="12.75">
      <c r="A63" s="39"/>
      <c r="B63" s="39"/>
      <c r="C63" s="39"/>
      <c r="D63" s="39"/>
      <c r="E63" s="39"/>
      <c r="F63" s="39"/>
      <c r="G63" s="39"/>
      <c r="H63" s="39"/>
      <c r="I63" s="39"/>
      <c r="J63" s="39"/>
      <c r="K63" s="39"/>
      <c r="L63" s="39"/>
    </row>
    <row r="64" spans="1:12" ht="12.75">
      <c r="A64" s="39"/>
      <c r="B64" s="39"/>
      <c r="C64" s="39"/>
      <c r="D64" s="39"/>
      <c r="E64" s="39"/>
      <c r="F64" s="39"/>
      <c r="G64" s="39"/>
      <c r="H64" s="39"/>
      <c r="I64" s="39"/>
      <c r="J64" s="39"/>
      <c r="K64" s="39"/>
      <c r="L64" s="39"/>
    </row>
    <row r="65" spans="1:12" ht="12.75">
      <c r="A65" s="39"/>
      <c r="B65" s="39"/>
      <c r="C65" s="39"/>
      <c r="D65" s="39"/>
      <c r="E65" s="39"/>
      <c r="F65" s="39"/>
      <c r="G65" s="39"/>
      <c r="H65" s="39"/>
      <c r="I65" s="39"/>
      <c r="J65" s="39"/>
      <c r="K65" s="39"/>
      <c r="L65" s="39"/>
    </row>
    <row r="66" spans="1:12" ht="12.75">
      <c r="A66" s="39"/>
      <c r="B66" s="39"/>
      <c r="C66" s="39"/>
      <c r="D66" s="39"/>
      <c r="E66" s="39"/>
      <c r="F66" s="39"/>
      <c r="G66" s="39"/>
      <c r="H66" s="39"/>
      <c r="I66" s="39"/>
      <c r="J66" s="39"/>
      <c r="K66" s="39"/>
      <c r="L66" s="39"/>
    </row>
    <row r="67" spans="1:12" ht="12.75">
      <c r="A67" s="39"/>
      <c r="B67" s="39"/>
      <c r="C67" s="39"/>
      <c r="D67" s="39"/>
      <c r="E67" s="39"/>
      <c r="F67" s="39"/>
      <c r="G67" s="39"/>
      <c r="H67" s="39"/>
      <c r="I67" s="39"/>
      <c r="J67" s="39"/>
      <c r="K67" s="39"/>
      <c r="L67" s="39"/>
    </row>
    <row r="68" spans="1:12" ht="12.75">
      <c r="A68" s="39"/>
      <c r="B68" s="39"/>
      <c r="C68" s="39"/>
      <c r="D68" s="39"/>
      <c r="E68" s="39"/>
      <c r="F68" s="39"/>
      <c r="G68" s="39"/>
      <c r="H68" s="39"/>
      <c r="I68" s="39"/>
      <c r="J68" s="39"/>
      <c r="K68" s="39"/>
      <c r="L68" s="39"/>
    </row>
    <row r="69" spans="1:12" ht="12.75">
      <c r="A69" s="39"/>
      <c r="B69" s="39"/>
      <c r="C69" s="39"/>
      <c r="D69" s="39"/>
      <c r="E69" s="39"/>
      <c r="F69" s="39"/>
      <c r="G69" s="39"/>
      <c r="H69" s="39"/>
      <c r="I69" s="39"/>
      <c r="J69" s="39"/>
      <c r="K69" s="39"/>
      <c r="L69" s="39"/>
    </row>
    <row r="70" spans="1:12" ht="12.75">
      <c r="A70" s="39"/>
      <c r="B70" s="39"/>
      <c r="C70" s="39"/>
      <c r="D70" s="39"/>
      <c r="E70" s="39"/>
      <c r="F70" s="39"/>
      <c r="G70" s="39"/>
      <c r="H70" s="39"/>
      <c r="I70" s="39"/>
      <c r="J70" s="39"/>
      <c r="K70" s="39"/>
      <c r="L70" s="39"/>
    </row>
    <row r="71" spans="1:12" ht="12.75">
      <c r="A71" s="39"/>
      <c r="B71" s="39"/>
      <c r="C71" s="39"/>
      <c r="D71" s="39"/>
      <c r="E71" s="39"/>
      <c r="F71" s="39"/>
      <c r="G71" s="39"/>
      <c r="H71" s="39"/>
      <c r="I71" s="39"/>
      <c r="J71" s="39"/>
      <c r="K71" s="39"/>
      <c r="L71" s="39"/>
    </row>
    <row r="72" spans="1:12" ht="12.75">
      <c r="A72" s="39"/>
      <c r="B72" s="39"/>
      <c r="C72" s="39"/>
      <c r="D72" s="39"/>
      <c r="E72" s="39"/>
      <c r="F72" s="39"/>
      <c r="G72" s="39"/>
      <c r="H72" s="39"/>
      <c r="I72" s="39"/>
      <c r="J72" s="39"/>
      <c r="K72" s="39"/>
      <c r="L72" s="39"/>
    </row>
    <row r="73" spans="1:12" ht="12.75">
      <c r="A73" s="39"/>
      <c r="B73" s="39"/>
      <c r="C73" s="39"/>
      <c r="D73" s="39"/>
      <c r="E73" s="39"/>
      <c r="F73" s="39"/>
      <c r="G73" s="39"/>
      <c r="H73" s="39"/>
      <c r="I73" s="39"/>
      <c r="J73" s="39"/>
      <c r="K73" s="39"/>
      <c r="L73" s="39"/>
    </row>
    <row r="74" spans="1:12" ht="12.75">
      <c r="A74" s="39"/>
      <c r="B74" s="39"/>
      <c r="C74" s="39"/>
      <c r="D74" s="39"/>
      <c r="E74" s="39"/>
      <c r="F74" s="39"/>
      <c r="G74" s="39"/>
      <c r="H74" s="39"/>
      <c r="I74" s="39"/>
      <c r="J74" s="39"/>
      <c r="K74" s="39"/>
      <c r="L74" s="39"/>
    </row>
    <row r="75" spans="1:12" ht="12.75">
      <c r="A75" s="39"/>
      <c r="B75" s="39"/>
      <c r="C75" s="39"/>
      <c r="D75" s="39"/>
      <c r="E75" s="39"/>
      <c r="F75" s="39"/>
      <c r="G75" s="39"/>
      <c r="H75" s="39"/>
      <c r="I75" s="39"/>
      <c r="J75" s="39"/>
      <c r="K75" s="39"/>
      <c r="L75" s="39"/>
    </row>
    <row r="76" spans="1:12" ht="12.75">
      <c r="A76" s="39"/>
      <c r="B76" s="39"/>
      <c r="C76" s="39"/>
      <c r="D76" s="39"/>
      <c r="E76" s="39"/>
      <c r="F76" s="39"/>
      <c r="G76" s="39"/>
      <c r="H76" s="39"/>
      <c r="I76" s="39"/>
      <c r="J76" s="39"/>
      <c r="K76" s="39"/>
      <c r="L76" s="39"/>
    </row>
    <row r="77" spans="1:12" ht="12.75">
      <c r="A77" s="39"/>
      <c r="B77" s="39"/>
      <c r="C77" s="39"/>
      <c r="D77" s="39"/>
      <c r="E77" s="39"/>
      <c r="F77" s="39"/>
      <c r="G77" s="39"/>
      <c r="H77" s="39"/>
      <c r="I77" s="39"/>
      <c r="J77" s="39"/>
      <c r="K77" s="39"/>
      <c r="L77" s="39"/>
    </row>
    <row r="78" spans="1:12" ht="12.75">
      <c r="A78" s="39"/>
      <c r="B78" s="39"/>
      <c r="C78" s="39"/>
      <c r="D78" s="39"/>
      <c r="E78" s="39"/>
      <c r="F78" s="39"/>
      <c r="G78" s="39"/>
      <c r="H78" s="39"/>
      <c r="I78" s="39"/>
      <c r="J78" s="39"/>
      <c r="K78" s="39"/>
      <c r="L78" s="39"/>
    </row>
    <row r="79" spans="1:12" ht="12.75">
      <c r="A79" s="39"/>
      <c r="B79" s="39"/>
      <c r="C79" s="39"/>
      <c r="D79" s="39"/>
      <c r="E79" s="39"/>
      <c r="F79" s="39"/>
      <c r="G79" s="39"/>
      <c r="H79" s="39"/>
      <c r="I79" s="39"/>
      <c r="J79" s="39"/>
      <c r="K79" s="39"/>
      <c r="L79" s="39"/>
    </row>
    <row r="80" spans="1:12" ht="12.75">
      <c r="A80" s="39"/>
      <c r="B80" s="39"/>
      <c r="C80" s="39"/>
      <c r="D80" s="39"/>
      <c r="E80" s="39"/>
      <c r="F80" s="39"/>
      <c r="G80" s="39"/>
      <c r="H80" s="39"/>
      <c r="I80" s="39"/>
      <c r="J80" s="39"/>
      <c r="K80" s="39"/>
      <c r="L80" s="39"/>
    </row>
    <row r="81" spans="1:12" ht="12.75">
      <c r="A81" s="39"/>
      <c r="B81" s="39"/>
      <c r="C81" s="39"/>
      <c r="D81" s="39"/>
      <c r="E81" s="39"/>
      <c r="F81" s="39"/>
      <c r="G81" s="39"/>
      <c r="H81" s="39"/>
      <c r="I81" s="39"/>
      <c r="J81" s="39"/>
      <c r="K81" s="39"/>
      <c r="L81" s="39"/>
    </row>
    <row r="82" spans="1:12" ht="12.75">
      <c r="A82" s="39"/>
      <c r="B82" s="39"/>
      <c r="C82" s="39"/>
      <c r="D82" s="39"/>
      <c r="E82" s="39"/>
      <c r="F82" s="39"/>
      <c r="G82" s="39"/>
      <c r="H82" s="39"/>
      <c r="I82" s="39"/>
      <c r="J82" s="39"/>
      <c r="K82" s="39"/>
      <c r="L82" s="39"/>
    </row>
    <row r="83" spans="1:12" ht="12.75">
      <c r="A83" s="39"/>
      <c r="B83" s="39"/>
      <c r="C83" s="39"/>
      <c r="D83" s="39"/>
      <c r="E83" s="39"/>
      <c r="F83" s="39"/>
      <c r="G83" s="39"/>
      <c r="H83" s="39"/>
      <c r="I83" s="39"/>
      <c r="J83" s="39"/>
      <c r="K83" s="39"/>
      <c r="L83" s="39"/>
    </row>
    <row r="84" spans="1:12" ht="12.75">
      <c r="A84" s="39"/>
      <c r="B84" s="39"/>
      <c r="C84" s="39"/>
      <c r="D84" s="39"/>
      <c r="E84" s="39"/>
      <c r="F84" s="39"/>
      <c r="G84" s="39"/>
      <c r="H84" s="39"/>
      <c r="I84" s="39"/>
      <c r="J84" s="39"/>
      <c r="K84" s="39"/>
      <c r="L84" s="39"/>
    </row>
    <row r="85" spans="1:12" ht="12.75">
      <c r="A85" s="39"/>
      <c r="B85" s="39"/>
      <c r="C85" s="39"/>
      <c r="D85" s="39"/>
      <c r="E85" s="39"/>
      <c r="F85" s="39"/>
      <c r="G85" s="39"/>
      <c r="H85" s="39"/>
      <c r="I85" s="39"/>
      <c r="J85" s="39"/>
      <c r="K85" s="39"/>
      <c r="L85" s="39"/>
    </row>
    <row r="86" spans="1:12" ht="12.75">
      <c r="A86" s="39"/>
      <c r="B86" s="39"/>
      <c r="C86" s="39"/>
      <c r="D86" s="39"/>
      <c r="E86" s="39"/>
      <c r="F86" s="39"/>
      <c r="G86" s="39"/>
      <c r="H86" s="39"/>
      <c r="I86" s="39"/>
      <c r="J86" s="39"/>
      <c r="K86" s="39"/>
      <c r="L86" s="39"/>
    </row>
    <row r="87" spans="1:12" ht="12.75">
      <c r="A87" s="39"/>
      <c r="B87" s="39"/>
      <c r="C87" s="39"/>
      <c r="D87" s="39"/>
      <c r="E87" s="39"/>
      <c r="F87" s="39"/>
      <c r="G87" s="39"/>
      <c r="H87" s="39"/>
      <c r="I87" s="39"/>
      <c r="J87" s="39"/>
      <c r="K87" s="39"/>
      <c r="L87" s="39"/>
    </row>
    <row r="88" spans="1:12" ht="12.75">
      <c r="A88" s="39"/>
      <c r="B88" s="39"/>
      <c r="C88" s="39"/>
      <c r="D88" s="39"/>
      <c r="E88" s="39"/>
      <c r="F88" s="39"/>
      <c r="G88" s="39"/>
      <c r="H88" s="39"/>
      <c r="I88" s="39"/>
      <c r="J88" s="39"/>
      <c r="K88" s="39"/>
      <c r="L88" s="39"/>
    </row>
    <row r="89" spans="1:12" ht="12.75">
      <c r="A89" s="39"/>
      <c r="B89" s="39"/>
      <c r="C89" s="39"/>
      <c r="D89" s="39"/>
      <c r="E89" s="39"/>
      <c r="F89" s="39"/>
      <c r="G89" s="39"/>
      <c r="H89" s="39"/>
      <c r="I89" s="39"/>
      <c r="J89" s="39"/>
      <c r="K89" s="39"/>
      <c r="L89" s="39"/>
    </row>
    <row r="90" spans="1:12" ht="12.75">
      <c r="A90" s="39"/>
      <c r="B90" s="39"/>
      <c r="C90" s="39"/>
      <c r="D90" s="39"/>
      <c r="E90" s="39"/>
      <c r="F90" s="39"/>
      <c r="G90" s="39"/>
      <c r="H90" s="39"/>
      <c r="I90" s="39"/>
      <c r="J90" s="39"/>
      <c r="K90" s="39"/>
      <c r="L90" s="39"/>
    </row>
    <row r="91" spans="1:12" ht="12.75">
      <c r="A91" s="39"/>
      <c r="B91" s="39"/>
      <c r="C91" s="39"/>
      <c r="D91" s="39"/>
      <c r="E91" s="39"/>
      <c r="F91" s="39"/>
      <c r="G91" s="39"/>
      <c r="H91" s="39"/>
      <c r="I91" s="39"/>
      <c r="J91" s="39"/>
      <c r="K91" s="39"/>
      <c r="L91" s="39"/>
    </row>
    <row r="92" spans="1:12" ht="12.75">
      <c r="A92" s="39"/>
      <c r="B92" s="39"/>
      <c r="C92" s="39"/>
      <c r="D92" s="39"/>
      <c r="E92" s="39"/>
      <c r="F92" s="39"/>
      <c r="G92" s="39"/>
      <c r="H92" s="39"/>
      <c r="I92" s="39"/>
      <c r="J92" s="39"/>
      <c r="K92" s="39"/>
      <c r="L92" s="39"/>
    </row>
    <row r="93" spans="1:12" ht="12.75">
      <c r="A93" s="39"/>
      <c r="B93" s="39"/>
      <c r="C93" s="39"/>
      <c r="D93" s="39"/>
      <c r="E93" s="39"/>
      <c r="F93" s="39"/>
      <c r="G93" s="39"/>
      <c r="H93" s="39"/>
      <c r="I93" s="39"/>
      <c r="J93" s="39"/>
      <c r="K93" s="39"/>
      <c r="L93" s="39"/>
    </row>
    <row r="94" spans="1:12" ht="12.75">
      <c r="A94" s="39"/>
      <c r="B94" s="39"/>
      <c r="C94" s="39"/>
      <c r="D94" s="39"/>
      <c r="E94" s="39"/>
      <c r="F94" s="39"/>
      <c r="G94" s="39"/>
      <c r="H94" s="39"/>
      <c r="I94" s="39"/>
      <c r="J94" s="39"/>
      <c r="K94" s="39"/>
      <c r="L94" s="39"/>
    </row>
    <row r="95" spans="1:12" ht="12.75">
      <c r="A95" s="39"/>
      <c r="B95" s="39"/>
      <c r="C95" s="39"/>
      <c r="D95" s="39"/>
      <c r="E95" s="39"/>
      <c r="F95" s="39"/>
      <c r="G95" s="39"/>
      <c r="H95" s="39"/>
      <c r="I95" s="39"/>
      <c r="J95" s="39"/>
      <c r="K95" s="39"/>
      <c r="L95" s="39"/>
    </row>
    <row r="96" spans="1:12" ht="12.75">
      <c r="A96" s="39"/>
      <c r="B96" s="39"/>
      <c r="C96" s="39"/>
      <c r="D96" s="39"/>
      <c r="E96" s="39"/>
      <c r="F96" s="39"/>
      <c r="G96" s="39"/>
      <c r="H96" s="39"/>
      <c r="I96" s="39"/>
      <c r="J96" s="39"/>
      <c r="K96" s="39"/>
      <c r="L96" s="39"/>
    </row>
    <row r="97" spans="1:12" ht="12.75">
      <c r="A97" s="39"/>
      <c r="B97" s="39"/>
      <c r="C97" s="39"/>
      <c r="D97" s="39"/>
      <c r="E97" s="39"/>
      <c r="F97" s="39"/>
      <c r="G97" s="39"/>
      <c r="H97" s="39"/>
      <c r="I97" s="39"/>
      <c r="J97" s="39"/>
      <c r="K97" s="39"/>
      <c r="L97" s="39"/>
    </row>
    <row r="98" spans="1:12" ht="12.75">
      <c r="A98" s="39"/>
      <c r="B98" s="39"/>
      <c r="C98" s="39"/>
      <c r="D98" s="39"/>
      <c r="E98" s="39"/>
      <c r="F98" s="39"/>
      <c r="G98" s="39"/>
      <c r="H98" s="39"/>
      <c r="I98" s="39"/>
      <c r="J98" s="39"/>
      <c r="K98" s="39"/>
      <c r="L98" s="39"/>
    </row>
    <row r="99" spans="1:12" ht="12.75">
      <c r="A99" s="39"/>
      <c r="B99" s="39"/>
      <c r="C99" s="39"/>
      <c r="D99" s="39"/>
      <c r="E99" s="39"/>
      <c r="F99" s="39"/>
      <c r="G99" s="39"/>
      <c r="H99" s="39"/>
      <c r="I99" s="39"/>
      <c r="J99" s="39"/>
      <c r="K99" s="39"/>
      <c r="L99" s="39"/>
    </row>
    <row r="100" spans="1:12" ht="12.75">
      <c r="A100" s="39"/>
      <c r="B100" s="39"/>
      <c r="C100" s="39"/>
      <c r="D100" s="39"/>
      <c r="E100" s="39"/>
      <c r="F100" s="39"/>
      <c r="G100" s="39"/>
      <c r="H100" s="39"/>
      <c r="I100" s="39"/>
      <c r="J100" s="39"/>
      <c r="K100" s="39"/>
      <c r="L100" s="39"/>
    </row>
    <row r="101" spans="1:12" ht="12.75">
      <c r="A101" s="39"/>
      <c r="B101" s="39"/>
      <c r="C101" s="39"/>
      <c r="D101" s="39"/>
      <c r="E101" s="39"/>
      <c r="F101" s="39"/>
      <c r="G101" s="39"/>
      <c r="H101" s="39"/>
      <c r="I101" s="39"/>
      <c r="J101" s="39"/>
      <c r="K101" s="39"/>
      <c r="L101" s="39"/>
    </row>
    <row r="102" spans="1:12" ht="12.75">
      <c r="A102" s="39"/>
      <c r="B102" s="39"/>
      <c r="C102" s="39"/>
      <c r="D102" s="39"/>
      <c r="E102" s="39"/>
      <c r="F102" s="39"/>
      <c r="G102" s="39"/>
      <c r="H102" s="39"/>
      <c r="I102" s="39"/>
      <c r="J102" s="39"/>
      <c r="K102" s="39"/>
      <c r="L102" s="39"/>
    </row>
    <row r="103" spans="1:12" ht="12.75">
      <c r="A103" s="39"/>
      <c r="B103" s="39"/>
      <c r="C103" s="39"/>
      <c r="D103" s="39"/>
      <c r="E103" s="39"/>
      <c r="F103" s="39"/>
      <c r="G103" s="39"/>
      <c r="H103" s="39"/>
      <c r="I103" s="39"/>
      <c r="J103" s="39"/>
      <c r="K103" s="39"/>
      <c r="L103" s="39"/>
    </row>
    <row r="104" spans="1:12" ht="12.75">
      <c r="A104" s="39"/>
      <c r="B104" s="39"/>
      <c r="C104" s="39"/>
      <c r="D104" s="39"/>
      <c r="E104" s="39"/>
      <c r="F104" s="39"/>
      <c r="G104" s="39"/>
      <c r="H104" s="39"/>
      <c r="I104" s="39"/>
      <c r="J104" s="39"/>
      <c r="K104" s="39"/>
      <c r="L104" s="39"/>
    </row>
    <row r="105" spans="1:12" ht="12.75">
      <c r="A105" s="39"/>
      <c r="B105" s="39"/>
      <c r="C105" s="39"/>
      <c r="D105" s="39"/>
      <c r="E105" s="39"/>
      <c r="F105" s="39"/>
      <c r="G105" s="39"/>
      <c r="H105" s="39"/>
      <c r="I105" s="39"/>
      <c r="J105" s="39"/>
      <c r="K105" s="39"/>
      <c r="L105" s="39"/>
    </row>
    <row r="106" spans="1:12" ht="12.75">
      <c r="A106" s="39"/>
      <c r="B106" s="39"/>
      <c r="C106" s="39"/>
      <c r="D106" s="39"/>
      <c r="E106" s="39"/>
      <c r="F106" s="39"/>
      <c r="G106" s="39"/>
      <c r="H106" s="39"/>
      <c r="I106" s="39"/>
      <c r="J106" s="39"/>
      <c r="K106" s="39"/>
      <c r="L106" s="39"/>
    </row>
    <row r="107" spans="1:12" ht="12.75">
      <c r="A107" s="39"/>
      <c r="B107" s="39"/>
      <c r="C107" s="39"/>
      <c r="D107" s="39"/>
      <c r="E107" s="39"/>
      <c r="F107" s="39"/>
      <c r="G107" s="39"/>
      <c r="H107" s="39"/>
      <c r="I107" s="39"/>
      <c r="J107" s="39"/>
      <c r="K107" s="39"/>
      <c r="L107" s="39"/>
    </row>
    <row r="108" spans="1:12" ht="12.75">
      <c r="A108" s="39"/>
      <c r="B108" s="39"/>
      <c r="C108" s="39"/>
      <c r="D108" s="39"/>
      <c r="E108" s="39"/>
      <c r="F108" s="39"/>
      <c r="G108" s="39"/>
      <c r="H108" s="39"/>
      <c r="I108" s="39"/>
      <c r="J108" s="39"/>
      <c r="K108" s="39"/>
      <c r="L108" s="39"/>
    </row>
    <row r="109" spans="1:12" ht="12.75">
      <c r="A109" s="39"/>
      <c r="B109" s="39"/>
      <c r="C109" s="39"/>
      <c r="D109" s="39"/>
      <c r="E109" s="39"/>
      <c r="F109" s="39"/>
      <c r="G109" s="39"/>
      <c r="H109" s="39"/>
      <c r="I109" s="39"/>
      <c r="J109" s="39"/>
      <c r="K109" s="39"/>
      <c r="L109" s="39"/>
    </row>
    <row r="110" spans="1:12" ht="12.75">
      <c r="A110" s="39"/>
      <c r="B110" s="39"/>
      <c r="C110" s="39"/>
      <c r="D110" s="39"/>
      <c r="E110" s="39"/>
      <c r="F110" s="39"/>
      <c r="G110" s="39"/>
      <c r="H110" s="39"/>
      <c r="I110" s="39"/>
      <c r="J110" s="39"/>
      <c r="K110" s="39"/>
      <c r="L110" s="39"/>
    </row>
    <row r="111" spans="1:12" ht="12.75">
      <c r="A111" s="39"/>
      <c r="B111" s="39"/>
      <c r="C111" s="39"/>
      <c r="D111" s="39"/>
      <c r="E111" s="39"/>
      <c r="F111" s="39"/>
      <c r="G111" s="39"/>
      <c r="H111" s="39"/>
      <c r="I111" s="39"/>
      <c r="J111" s="39"/>
      <c r="K111" s="39"/>
      <c r="L111" s="39"/>
    </row>
    <row r="112" spans="1:12" ht="12.75">
      <c r="A112" s="39"/>
      <c r="B112" s="39"/>
      <c r="C112" s="39"/>
      <c r="D112" s="39"/>
      <c r="E112" s="39"/>
      <c r="F112" s="39"/>
      <c r="G112" s="39"/>
      <c r="H112" s="39"/>
      <c r="I112" s="39"/>
      <c r="J112" s="39"/>
      <c r="K112" s="39"/>
      <c r="L112" s="39"/>
    </row>
    <row r="113" spans="1:12" ht="12.75">
      <c r="A113" s="39"/>
      <c r="B113" s="39"/>
      <c r="C113" s="39"/>
      <c r="D113" s="39"/>
      <c r="E113" s="39"/>
      <c r="F113" s="39"/>
      <c r="G113" s="39"/>
      <c r="H113" s="39"/>
      <c r="I113" s="39"/>
      <c r="J113" s="39"/>
      <c r="K113" s="39"/>
      <c r="L113" s="39"/>
    </row>
    <row r="114" spans="1:12" ht="12.75">
      <c r="A114" s="39"/>
      <c r="B114" s="39"/>
      <c r="C114" s="39"/>
      <c r="D114" s="39"/>
      <c r="E114" s="39"/>
      <c r="F114" s="39"/>
      <c r="G114" s="39"/>
      <c r="H114" s="39"/>
      <c r="I114" s="39"/>
      <c r="J114" s="39"/>
      <c r="K114" s="39"/>
      <c r="L114" s="39"/>
    </row>
    <row r="115" spans="1:12" ht="12.75">
      <c r="A115" s="39"/>
      <c r="B115" s="39"/>
      <c r="C115" s="39"/>
      <c r="D115" s="39"/>
      <c r="E115" s="39"/>
      <c r="F115" s="39"/>
      <c r="G115" s="39"/>
      <c r="H115" s="39"/>
      <c r="I115" s="39"/>
      <c r="J115" s="39"/>
      <c r="K115" s="39"/>
      <c r="L115" s="39"/>
    </row>
    <row r="116" spans="1:12" ht="12.75">
      <c r="A116" s="39"/>
      <c r="B116" s="39"/>
      <c r="C116" s="39"/>
      <c r="D116" s="39"/>
      <c r="E116" s="39"/>
      <c r="F116" s="39"/>
      <c r="G116" s="39"/>
      <c r="H116" s="39"/>
      <c r="I116" s="39"/>
      <c r="J116" s="39"/>
      <c r="K116" s="39"/>
      <c r="L116" s="39"/>
    </row>
    <row r="117" spans="1:12" ht="12.75">
      <c r="A117" s="39"/>
      <c r="B117" s="39"/>
      <c r="C117" s="39"/>
      <c r="D117" s="39"/>
      <c r="E117" s="39"/>
      <c r="F117" s="39"/>
      <c r="G117" s="39"/>
      <c r="H117" s="39"/>
      <c r="I117" s="39"/>
      <c r="J117" s="39"/>
      <c r="K117" s="39"/>
      <c r="L117" s="39"/>
    </row>
    <row r="118" spans="1:12" ht="12.75">
      <c r="A118" s="39"/>
      <c r="B118" s="39"/>
      <c r="C118" s="39"/>
      <c r="D118" s="39"/>
      <c r="E118" s="39"/>
      <c r="F118" s="39"/>
      <c r="G118" s="39"/>
      <c r="H118" s="39"/>
      <c r="I118" s="39"/>
      <c r="J118" s="39"/>
      <c r="K118" s="39"/>
      <c r="L118" s="39"/>
    </row>
    <row r="119" spans="1:12" ht="12.75">
      <c r="A119" s="39"/>
      <c r="B119" s="39"/>
      <c r="C119" s="39"/>
      <c r="D119" s="39"/>
      <c r="E119" s="39"/>
      <c r="F119" s="39"/>
      <c r="G119" s="39"/>
      <c r="H119" s="39"/>
      <c r="I119" s="39"/>
      <c r="J119" s="39"/>
      <c r="K119" s="39"/>
      <c r="L119" s="39"/>
    </row>
    <row r="120" spans="1:12" ht="12.75">
      <c r="A120" s="39"/>
      <c r="B120" s="39"/>
      <c r="C120" s="39"/>
      <c r="D120" s="39"/>
      <c r="E120" s="39"/>
      <c r="F120" s="39"/>
      <c r="G120" s="39"/>
      <c r="H120" s="39"/>
      <c r="I120" s="39"/>
      <c r="J120" s="39"/>
      <c r="K120" s="39"/>
      <c r="L120" s="39"/>
    </row>
    <row r="121" spans="1:12" ht="12.75">
      <c r="A121" s="39"/>
      <c r="B121" s="39"/>
      <c r="C121" s="39"/>
      <c r="D121" s="39"/>
      <c r="E121" s="39"/>
      <c r="F121" s="39"/>
      <c r="G121" s="39"/>
      <c r="H121" s="39"/>
      <c r="I121" s="39"/>
      <c r="J121" s="39"/>
      <c r="K121" s="39"/>
      <c r="L121" s="39"/>
    </row>
    <row r="122" spans="1:12" ht="12.75">
      <c r="A122" s="39"/>
      <c r="B122" s="39"/>
      <c r="C122" s="39"/>
      <c r="D122" s="39"/>
      <c r="E122" s="39"/>
      <c r="F122" s="39"/>
      <c r="G122" s="39"/>
      <c r="H122" s="39"/>
      <c r="I122" s="39"/>
      <c r="J122" s="39"/>
      <c r="K122" s="39"/>
      <c r="L122" s="39"/>
    </row>
    <row r="123" spans="1:12" ht="12.75">
      <c r="A123" s="39"/>
      <c r="B123" s="39"/>
      <c r="C123" s="39"/>
      <c r="D123" s="39"/>
      <c r="E123" s="39"/>
      <c r="F123" s="39"/>
      <c r="G123" s="39"/>
      <c r="H123" s="39"/>
      <c r="I123" s="39"/>
      <c r="J123" s="39"/>
      <c r="K123" s="39"/>
      <c r="L123" s="39"/>
    </row>
    <row r="124" spans="1:12" ht="12.75">
      <c r="A124" s="39"/>
      <c r="B124" s="39"/>
      <c r="C124" s="39"/>
      <c r="D124" s="39"/>
      <c r="E124" s="39"/>
      <c r="F124" s="39"/>
      <c r="G124" s="39"/>
      <c r="H124" s="39"/>
      <c r="I124" s="39"/>
      <c r="J124" s="39"/>
      <c r="K124" s="39"/>
      <c r="L124" s="39"/>
    </row>
    <row r="125" spans="1:12" ht="12.75">
      <c r="A125" s="39"/>
      <c r="B125" s="39"/>
      <c r="C125" s="39"/>
      <c r="D125" s="39"/>
      <c r="E125" s="39"/>
      <c r="F125" s="39"/>
      <c r="G125" s="39"/>
      <c r="H125" s="39"/>
      <c r="I125" s="39"/>
      <c r="J125" s="39"/>
      <c r="K125" s="39"/>
      <c r="L125" s="39"/>
    </row>
    <row r="126" spans="1:12" ht="12.75">
      <c r="A126" s="39"/>
      <c r="B126" s="39"/>
      <c r="C126" s="39"/>
      <c r="D126" s="39"/>
      <c r="E126" s="39"/>
      <c r="F126" s="39"/>
      <c r="G126" s="39"/>
      <c r="H126" s="39"/>
      <c r="I126" s="39"/>
      <c r="J126" s="39"/>
      <c r="K126" s="39"/>
      <c r="L126" s="39"/>
    </row>
    <row r="127" spans="1:12" ht="12.75">
      <c r="A127" s="39"/>
      <c r="B127" s="39"/>
      <c r="C127" s="39"/>
      <c r="D127" s="39"/>
      <c r="E127" s="39"/>
      <c r="F127" s="39"/>
      <c r="G127" s="39"/>
      <c r="H127" s="39"/>
      <c r="I127" s="39"/>
      <c r="J127" s="39"/>
      <c r="K127" s="39"/>
      <c r="L127" s="39"/>
    </row>
    <row r="128" spans="1:12" ht="12.75">
      <c r="A128" s="39"/>
      <c r="B128" s="39"/>
      <c r="C128" s="39"/>
      <c r="D128" s="39"/>
      <c r="E128" s="39"/>
      <c r="F128" s="39"/>
      <c r="G128" s="39"/>
      <c r="H128" s="39"/>
      <c r="I128" s="39"/>
      <c r="J128" s="39"/>
      <c r="K128" s="39"/>
      <c r="L128" s="39"/>
    </row>
    <row r="129" spans="1:12" ht="12.75">
      <c r="A129" s="39"/>
      <c r="B129" s="39"/>
      <c r="C129" s="39"/>
      <c r="D129" s="39"/>
      <c r="E129" s="39"/>
      <c r="F129" s="39"/>
      <c r="G129" s="39"/>
      <c r="H129" s="39"/>
      <c r="I129" s="39"/>
      <c r="J129" s="39"/>
      <c r="K129" s="39"/>
      <c r="L129" s="39"/>
    </row>
    <row r="130" spans="1:12" ht="12.75">
      <c r="A130" s="39"/>
      <c r="B130" s="39"/>
      <c r="C130" s="39"/>
      <c r="D130" s="39"/>
      <c r="E130" s="39"/>
      <c r="F130" s="39"/>
      <c r="G130" s="39"/>
      <c r="H130" s="39"/>
      <c r="I130" s="39"/>
      <c r="J130" s="39"/>
      <c r="K130" s="39"/>
      <c r="L130" s="39"/>
    </row>
    <row r="131" spans="1:12" ht="12.75">
      <c r="A131" s="39"/>
      <c r="B131" s="39"/>
      <c r="C131" s="39"/>
      <c r="D131" s="39"/>
      <c r="E131" s="39"/>
      <c r="F131" s="39"/>
      <c r="G131" s="39"/>
      <c r="H131" s="39"/>
      <c r="I131" s="39"/>
      <c r="J131" s="39"/>
      <c r="K131" s="39"/>
      <c r="L131" s="39"/>
    </row>
    <row r="132" spans="1:12" ht="12.75">
      <c r="A132" s="39"/>
      <c r="B132" s="39"/>
      <c r="C132" s="39"/>
      <c r="D132" s="39"/>
      <c r="E132" s="39"/>
      <c r="F132" s="39"/>
      <c r="G132" s="39"/>
      <c r="H132" s="39"/>
      <c r="I132" s="39"/>
      <c r="J132" s="39"/>
      <c r="K132" s="39"/>
      <c r="L132" s="39"/>
    </row>
    <row r="133" spans="1:12" ht="12.75">
      <c r="A133" s="39"/>
      <c r="B133" s="39"/>
      <c r="C133" s="39"/>
      <c r="D133" s="39"/>
      <c r="E133" s="39"/>
      <c r="F133" s="39"/>
      <c r="G133" s="39"/>
      <c r="H133" s="39"/>
      <c r="I133" s="39"/>
      <c r="J133" s="39"/>
      <c r="K133" s="39"/>
      <c r="L133" s="39"/>
    </row>
    <row r="134" spans="1:12" ht="12.75">
      <c r="A134" s="39"/>
      <c r="B134" s="39"/>
      <c r="C134" s="39"/>
      <c r="D134" s="39"/>
      <c r="E134" s="39"/>
      <c r="F134" s="39"/>
      <c r="G134" s="39"/>
      <c r="H134" s="39"/>
      <c r="I134" s="39"/>
      <c r="J134" s="39"/>
      <c r="K134" s="39"/>
      <c r="L134" s="39"/>
    </row>
    <row r="135" spans="1:12" ht="12.75">
      <c r="A135" s="39"/>
      <c r="B135" s="39"/>
      <c r="C135" s="39"/>
      <c r="D135" s="39"/>
      <c r="E135" s="39"/>
      <c r="F135" s="39"/>
      <c r="G135" s="39"/>
      <c r="H135" s="39"/>
      <c r="I135" s="39"/>
      <c r="J135" s="39"/>
      <c r="K135" s="39"/>
      <c r="L135" s="39"/>
    </row>
    <row r="136" spans="1:12" ht="12.75">
      <c r="A136" s="39"/>
      <c r="B136" s="39"/>
      <c r="C136" s="39"/>
      <c r="D136" s="39"/>
      <c r="E136" s="39"/>
      <c r="F136" s="39"/>
      <c r="G136" s="39"/>
      <c r="H136" s="39"/>
      <c r="I136" s="39"/>
      <c r="J136" s="39"/>
      <c r="K136" s="39"/>
      <c r="L136" s="39"/>
    </row>
    <row r="137" spans="1:12" ht="12.75">
      <c r="A137" s="39"/>
      <c r="B137" s="39"/>
      <c r="C137" s="39"/>
      <c r="D137" s="39"/>
      <c r="E137" s="39"/>
      <c r="F137" s="39"/>
      <c r="G137" s="39"/>
      <c r="H137" s="39"/>
      <c r="I137" s="39"/>
      <c r="J137" s="39"/>
      <c r="K137" s="39"/>
      <c r="L137" s="39"/>
    </row>
    <row r="138" spans="1:12" ht="12.75">
      <c r="A138" s="39"/>
      <c r="B138" s="39"/>
      <c r="C138" s="39"/>
      <c r="D138" s="39"/>
      <c r="E138" s="39"/>
      <c r="F138" s="39"/>
      <c r="G138" s="39"/>
      <c r="H138" s="39"/>
      <c r="I138" s="39"/>
      <c r="J138" s="39"/>
      <c r="K138" s="39"/>
      <c r="L138" s="39"/>
    </row>
    <row r="139" spans="1:12" ht="12.75">
      <c r="A139" s="39"/>
      <c r="B139" s="39"/>
      <c r="C139" s="39"/>
      <c r="D139" s="39"/>
      <c r="E139" s="39"/>
      <c r="F139" s="39"/>
      <c r="G139" s="39"/>
      <c r="H139" s="39"/>
      <c r="I139" s="39"/>
      <c r="J139" s="39"/>
      <c r="K139" s="39"/>
      <c r="L139" s="39"/>
    </row>
    <row r="140" spans="1:12" ht="12.75">
      <c r="A140" s="39"/>
      <c r="B140" s="39"/>
      <c r="C140" s="39"/>
      <c r="D140" s="39"/>
      <c r="E140" s="39"/>
      <c r="F140" s="39"/>
      <c r="G140" s="39"/>
      <c r="H140" s="39"/>
      <c r="I140" s="39"/>
      <c r="J140" s="39"/>
      <c r="K140" s="39"/>
      <c r="L140" s="39"/>
    </row>
    <row r="141" spans="1:12" ht="12.75">
      <c r="A141" s="39"/>
      <c r="B141" s="39"/>
      <c r="C141" s="39"/>
      <c r="D141" s="39"/>
      <c r="E141" s="39"/>
      <c r="F141" s="39"/>
      <c r="G141" s="39"/>
      <c r="H141" s="39"/>
      <c r="I141" s="39"/>
      <c r="J141" s="39"/>
      <c r="K141" s="39"/>
      <c r="L141" s="39"/>
    </row>
    <row r="142" spans="1:12" ht="12.75">
      <c r="A142" s="39"/>
      <c r="B142" s="39"/>
      <c r="C142" s="39"/>
      <c r="D142" s="39"/>
      <c r="E142" s="39"/>
      <c r="F142" s="39"/>
      <c r="G142" s="39"/>
      <c r="H142" s="39"/>
      <c r="I142" s="39"/>
      <c r="J142" s="39"/>
      <c r="K142" s="39"/>
      <c r="L142" s="39"/>
    </row>
    <row r="143" spans="1:12" ht="12.75">
      <c r="A143" s="39"/>
      <c r="B143" s="39"/>
      <c r="C143" s="39"/>
      <c r="D143" s="39"/>
      <c r="E143" s="39"/>
      <c r="F143" s="39"/>
      <c r="G143" s="39"/>
      <c r="H143" s="39"/>
      <c r="I143" s="39"/>
      <c r="J143" s="39"/>
      <c r="K143" s="39"/>
      <c r="L143" s="39"/>
    </row>
    <row r="144" spans="1:12" ht="12.75">
      <c r="A144" s="39"/>
      <c r="B144" s="39"/>
      <c r="C144" s="39"/>
      <c r="D144" s="39"/>
      <c r="E144" s="39"/>
      <c r="F144" s="39"/>
      <c r="G144" s="39"/>
      <c r="H144" s="39"/>
      <c r="I144" s="39"/>
      <c r="J144" s="39"/>
      <c r="K144" s="39"/>
      <c r="L144" s="39"/>
    </row>
    <row r="145" spans="1:12" ht="12.75">
      <c r="A145" s="39"/>
      <c r="B145" s="39"/>
      <c r="C145" s="39"/>
      <c r="D145" s="39"/>
      <c r="E145" s="39"/>
      <c r="F145" s="39"/>
      <c r="G145" s="39"/>
      <c r="H145" s="39"/>
      <c r="I145" s="39"/>
      <c r="J145" s="39"/>
      <c r="K145" s="39"/>
      <c r="L145" s="39"/>
    </row>
    <row r="146" spans="1:12" ht="12.75">
      <c r="A146" s="39"/>
      <c r="B146" s="39"/>
      <c r="C146" s="39"/>
      <c r="D146" s="39"/>
      <c r="E146" s="39"/>
      <c r="F146" s="39"/>
      <c r="G146" s="39"/>
      <c r="H146" s="39"/>
      <c r="I146" s="39"/>
      <c r="J146" s="39"/>
      <c r="K146" s="39"/>
      <c r="L146" s="39"/>
    </row>
    <row r="147" spans="1:12" ht="12.75">
      <c r="A147" s="39"/>
      <c r="B147" s="39"/>
      <c r="C147" s="39"/>
      <c r="D147" s="39"/>
      <c r="E147" s="39"/>
      <c r="F147" s="39"/>
      <c r="G147" s="39"/>
      <c r="H147" s="39"/>
      <c r="I147" s="39"/>
      <c r="J147" s="39"/>
      <c r="K147" s="39"/>
      <c r="L147" s="39"/>
    </row>
    <row r="148" spans="1:12" ht="12.75">
      <c r="A148" s="39"/>
      <c r="B148" s="39"/>
      <c r="C148" s="39"/>
      <c r="D148" s="39"/>
      <c r="E148" s="39"/>
      <c r="F148" s="39"/>
      <c r="G148" s="39"/>
      <c r="H148" s="39"/>
      <c r="I148" s="39"/>
      <c r="J148" s="39"/>
      <c r="K148" s="39"/>
      <c r="L148" s="39"/>
    </row>
    <row r="149" spans="1:12" ht="12.75">
      <c r="A149" s="39"/>
      <c r="B149" s="39"/>
      <c r="C149" s="39"/>
      <c r="D149" s="39"/>
      <c r="E149" s="39"/>
      <c r="F149" s="39"/>
      <c r="G149" s="39"/>
      <c r="H149" s="39"/>
      <c r="I149" s="39"/>
      <c r="J149" s="39"/>
      <c r="K149" s="39"/>
      <c r="L149" s="39"/>
    </row>
    <row r="150" spans="1:12" ht="12.75">
      <c r="A150" s="39"/>
      <c r="B150" s="39"/>
      <c r="C150" s="39"/>
      <c r="D150" s="39"/>
      <c r="E150" s="39"/>
      <c r="F150" s="39"/>
      <c r="G150" s="39"/>
      <c r="H150" s="39"/>
      <c r="I150" s="39"/>
      <c r="J150" s="39"/>
      <c r="K150" s="39"/>
      <c r="L150" s="39"/>
    </row>
    <row r="151" spans="1:12" ht="12.75">
      <c r="A151" s="39"/>
      <c r="B151" s="39"/>
      <c r="C151" s="39"/>
      <c r="D151" s="39"/>
      <c r="E151" s="39"/>
      <c r="F151" s="39"/>
      <c r="G151" s="39"/>
      <c r="H151" s="39"/>
      <c r="I151" s="39"/>
      <c r="J151" s="39"/>
      <c r="K151" s="39"/>
      <c r="L151" s="39"/>
    </row>
    <row r="152" spans="1:12" ht="12.75">
      <c r="A152" s="39"/>
      <c r="B152" s="39"/>
      <c r="C152" s="39"/>
      <c r="D152" s="39"/>
      <c r="E152" s="39"/>
      <c r="F152" s="39"/>
      <c r="G152" s="39"/>
      <c r="H152" s="39"/>
      <c r="I152" s="39"/>
      <c r="J152" s="39"/>
      <c r="K152" s="39"/>
      <c r="L152" s="39"/>
    </row>
    <row r="153" spans="1:12" ht="12.75">
      <c r="A153" s="39"/>
      <c r="B153" s="39"/>
      <c r="C153" s="39"/>
      <c r="D153" s="39"/>
      <c r="E153" s="39"/>
      <c r="F153" s="39"/>
      <c r="G153" s="39"/>
      <c r="H153" s="39"/>
      <c r="I153" s="39"/>
      <c r="J153" s="39"/>
      <c r="K153" s="39"/>
      <c r="L153" s="39"/>
    </row>
    <row r="154" spans="1:12" ht="12.75">
      <c r="A154" s="39"/>
      <c r="B154" s="39"/>
      <c r="C154" s="39"/>
      <c r="D154" s="39"/>
      <c r="E154" s="39"/>
      <c r="F154" s="39"/>
      <c r="G154" s="39"/>
      <c r="H154" s="39"/>
      <c r="I154" s="39"/>
      <c r="J154" s="39"/>
      <c r="K154" s="39"/>
      <c r="L154" s="39"/>
    </row>
    <row r="155" spans="1:12" ht="12.75">
      <c r="A155" s="39"/>
      <c r="B155" s="39"/>
      <c r="C155" s="39"/>
      <c r="D155" s="39"/>
      <c r="E155" s="39"/>
      <c r="F155" s="39"/>
      <c r="G155" s="39"/>
      <c r="H155" s="39"/>
      <c r="I155" s="39"/>
      <c r="J155" s="39"/>
      <c r="K155" s="39"/>
      <c r="L155" s="39"/>
    </row>
    <row r="156" spans="1:12" ht="12.75">
      <c r="A156" s="39"/>
      <c r="B156" s="39"/>
      <c r="C156" s="39"/>
      <c r="D156" s="39"/>
      <c r="E156" s="39"/>
      <c r="F156" s="39"/>
      <c r="G156" s="39"/>
      <c r="H156" s="39"/>
      <c r="I156" s="39"/>
      <c r="J156" s="39"/>
      <c r="K156" s="39"/>
      <c r="L156" s="39"/>
    </row>
    <row r="157" spans="1:12" ht="12.75">
      <c r="A157" s="39"/>
      <c r="B157" s="39"/>
      <c r="C157" s="39"/>
      <c r="D157" s="39"/>
      <c r="E157" s="39"/>
      <c r="F157" s="39"/>
      <c r="G157" s="39"/>
      <c r="H157" s="39"/>
      <c r="I157" s="39"/>
      <c r="J157" s="39"/>
      <c r="K157" s="39"/>
      <c r="L157" s="39"/>
    </row>
    <row r="158" spans="1:12" ht="12.75">
      <c r="A158" s="39"/>
      <c r="B158" s="39"/>
      <c r="C158" s="39"/>
      <c r="D158" s="39"/>
      <c r="E158" s="39"/>
      <c r="F158" s="39"/>
      <c r="G158" s="39"/>
      <c r="H158" s="39"/>
      <c r="I158" s="39"/>
      <c r="J158" s="39"/>
      <c r="K158" s="39"/>
      <c r="L158" s="39"/>
    </row>
    <row r="159" spans="1:12" ht="12.75">
      <c r="A159" s="39"/>
      <c r="B159" s="39"/>
      <c r="C159" s="39"/>
      <c r="D159" s="39"/>
      <c r="E159" s="39"/>
      <c r="F159" s="39"/>
      <c r="G159" s="39"/>
      <c r="H159" s="39"/>
      <c r="I159" s="39"/>
      <c r="J159" s="39"/>
      <c r="K159" s="39"/>
      <c r="L159" s="39"/>
    </row>
    <row r="160" spans="1:12" ht="12.75">
      <c r="A160" s="39"/>
      <c r="B160" s="39"/>
      <c r="C160" s="39"/>
      <c r="D160" s="39"/>
      <c r="E160" s="39"/>
      <c r="F160" s="39"/>
      <c r="G160" s="39"/>
      <c r="H160" s="39"/>
      <c r="I160" s="39"/>
      <c r="J160" s="39"/>
      <c r="K160" s="39"/>
      <c r="L160" s="39"/>
    </row>
    <row r="161" spans="1:12" ht="12.75">
      <c r="A161" s="39"/>
      <c r="B161" s="39"/>
      <c r="C161" s="39"/>
      <c r="D161" s="39"/>
      <c r="E161" s="39"/>
      <c r="F161" s="39"/>
      <c r="G161" s="39"/>
      <c r="H161" s="39"/>
      <c r="I161" s="39"/>
      <c r="J161" s="39"/>
      <c r="K161" s="39"/>
      <c r="L161" s="39"/>
    </row>
    <row r="162" spans="1:12" ht="12.75">
      <c r="A162" s="39"/>
      <c r="B162" s="39"/>
      <c r="C162" s="39"/>
      <c r="D162" s="39"/>
      <c r="E162" s="39"/>
      <c r="F162" s="39"/>
      <c r="G162" s="39"/>
      <c r="H162" s="39"/>
      <c r="I162" s="39"/>
      <c r="J162" s="39"/>
      <c r="K162" s="39"/>
      <c r="L162" s="39"/>
    </row>
    <row r="163" spans="1:12" ht="12.75">
      <c r="A163" s="39"/>
      <c r="B163" s="39"/>
      <c r="C163" s="39"/>
      <c r="D163" s="39"/>
      <c r="E163" s="39"/>
      <c r="F163" s="39"/>
      <c r="G163" s="39"/>
      <c r="H163" s="39"/>
      <c r="I163" s="39"/>
      <c r="J163" s="39"/>
      <c r="K163" s="39"/>
      <c r="L163" s="39"/>
    </row>
    <row r="164" spans="1:12" ht="12.75">
      <c r="A164" s="39"/>
      <c r="B164" s="39"/>
      <c r="C164" s="39"/>
      <c r="D164" s="39"/>
      <c r="E164" s="39"/>
      <c r="F164" s="39"/>
      <c r="G164" s="39"/>
      <c r="H164" s="39"/>
      <c r="I164" s="39"/>
      <c r="J164" s="39"/>
      <c r="K164" s="39"/>
      <c r="L164" s="39"/>
    </row>
    <row r="165" spans="1:12" ht="12.75">
      <c r="A165" s="39"/>
      <c r="B165" s="39"/>
      <c r="C165" s="39"/>
      <c r="D165" s="39"/>
      <c r="E165" s="39"/>
      <c r="F165" s="39"/>
      <c r="G165" s="39"/>
      <c r="H165" s="39"/>
      <c r="I165" s="39"/>
      <c r="J165" s="39"/>
      <c r="K165" s="39"/>
      <c r="L165" s="39"/>
    </row>
    <row r="166" spans="1:12" ht="12.75">
      <c r="A166" s="39"/>
      <c r="B166" s="39"/>
      <c r="C166" s="39"/>
      <c r="D166" s="39"/>
      <c r="E166" s="39"/>
      <c r="F166" s="39"/>
      <c r="G166" s="39"/>
      <c r="H166" s="39"/>
      <c r="I166" s="39"/>
      <c r="J166" s="39"/>
      <c r="K166" s="39"/>
      <c r="L166" s="39"/>
    </row>
    <row r="167" spans="1:12" ht="12.75">
      <c r="A167" s="39"/>
      <c r="B167" s="39"/>
      <c r="C167" s="39"/>
      <c r="D167" s="39"/>
      <c r="E167" s="39"/>
      <c r="F167" s="39"/>
      <c r="G167" s="39"/>
      <c r="H167" s="39"/>
      <c r="I167" s="39"/>
      <c r="J167" s="39"/>
      <c r="K167" s="39"/>
      <c r="L167" s="39"/>
    </row>
    <row r="168" spans="1:12" ht="12.75">
      <c r="A168" s="39"/>
      <c r="B168" s="39"/>
      <c r="C168" s="39"/>
      <c r="D168" s="39"/>
      <c r="E168" s="39"/>
      <c r="F168" s="39"/>
      <c r="G168" s="39"/>
      <c r="H168" s="39"/>
      <c r="I168" s="39"/>
      <c r="J168" s="39"/>
      <c r="K168" s="39"/>
      <c r="L168" s="39"/>
    </row>
    <row r="169" spans="1:12" ht="12.75">
      <c r="A169" s="39"/>
      <c r="B169" s="39"/>
      <c r="C169" s="39"/>
      <c r="D169" s="39"/>
      <c r="E169" s="39"/>
      <c r="F169" s="39"/>
      <c r="G169" s="39"/>
      <c r="H169" s="39"/>
      <c r="I169" s="39"/>
      <c r="J169" s="39"/>
      <c r="K169" s="39"/>
      <c r="L169" s="39"/>
    </row>
    <row r="170" spans="1:12" ht="12.75">
      <c r="A170" s="39"/>
      <c r="B170" s="39"/>
      <c r="C170" s="39"/>
      <c r="D170" s="39"/>
      <c r="E170" s="39"/>
      <c r="F170" s="39"/>
      <c r="G170" s="39"/>
      <c r="H170" s="39"/>
      <c r="I170" s="39"/>
      <c r="J170" s="39"/>
      <c r="K170" s="39"/>
      <c r="L170" s="39"/>
    </row>
    <row r="171" spans="1:12" ht="12.75">
      <c r="A171" s="39"/>
      <c r="B171" s="39"/>
      <c r="C171" s="39"/>
      <c r="D171" s="39"/>
      <c r="E171" s="39"/>
      <c r="F171" s="39"/>
      <c r="G171" s="39"/>
      <c r="H171" s="39"/>
      <c r="I171" s="39"/>
      <c r="J171" s="39"/>
      <c r="K171" s="39"/>
      <c r="L171" s="39"/>
    </row>
    <row r="172" spans="1:12" ht="12.75">
      <c r="A172" s="39"/>
      <c r="B172" s="39"/>
      <c r="C172" s="39"/>
      <c r="D172" s="39"/>
      <c r="E172" s="39"/>
      <c r="F172" s="39"/>
      <c r="G172" s="39"/>
      <c r="H172" s="39"/>
      <c r="I172" s="39"/>
      <c r="J172" s="39"/>
      <c r="K172" s="39"/>
      <c r="L172" s="39"/>
    </row>
    <row r="173" spans="1:12" ht="12.75">
      <c r="A173" s="39"/>
      <c r="B173" s="39"/>
      <c r="C173" s="39"/>
      <c r="D173" s="39"/>
      <c r="E173" s="39"/>
      <c r="F173" s="39"/>
      <c r="G173" s="39"/>
      <c r="H173" s="39"/>
      <c r="I173" s="39"/>
      <c r="J173" s="39"/>
      <c r="K173" s="39"/>
      <c r="L173" s="39"/>
    </row>
    <row r="174" spans="1:12" ht="12.75">
      <c r="A174" s="39"/>
      <c r="B174" s="39"/>
      <c r="C174" s="39"/>
      <c r="D174" s="39"/>
      <c r="E174" s="39"/>
      <c r="F174" s="39"/>
      <c r="G174" s="39"/>
      <c r="H174" s="39"/>
      <c r="I174" s="39"/>
      <c r="J174" s="39"/>
      <c r="K174" s="39"/>
      <c r="L174" s="39"/>
    </row>
    <row r="175" spans="1:12" ht="12.75">
      <c r="A175" s="39"/>
      <c r="B175" s="39"/>
      <c r="C175" s="39"/>
      <c r="D175" s="39"/>
      <c r="E175" s="39"/>
      <c r="F175" s="39"/>
      <c r="G175" s="39"/>
      <c r="H175" s="39"/>
      <c r="I175" s="39"/>
      <c r="J175" s="39"/>
      <c r="K175" s="39"/>
      <c r="L175" s="39"/>
    </row>
    <row r="176" spans="1:12" ht="12.75">
      <c r="A176" s="39"/>
      <c r="B176" s="39"/>
      <c r="C176" s="39"/>
      <c r="D176" s="39"/>
      <c r="E176" s="39"/>
      <c r="F176" s="39"/>
      <c r="G176" s="39"/>
      <c r="H176" s="39"/>
      <c r="I176" s="39"/>
      <c r="J176" s="39"/>
      <c r="K176" s="39"/>
      <c r="L176" s="39"/>
    </row>
    <row r="177" spans="1:12" ht="12.75">
      <c r="A177" s="39"/>
      <c r="B177" s="39"/>
      <c r="C177" s="39"/>
      <c r="D177" s="39"/>
      <c r="E177" s="39"/>
      <c r="F177" s="39"/>
      <c r="G177" s="39"/>
      <c r="H177" s="39"/>
      <c r="I177" s="39"/>
      <c r="J177" s="39"/>
      <c r="K177" s="39"/>
      <c r="L177" s="39"/>
    </row>
    <row r="178" spans="1:12" ht="12.75">
      <c r="A178" s="39"/>
      <c r="B178" s="39"/>
      <c r="C178" s="39"/>
      <c r="D178" s="39"/>
      <c r="E178" s="39"/>
      <c r="F178" s="39"/>
      <c r="G178" s="39"/>
      <c r="H178" s="39"/>
      <c r="I178" s="39"/>
      <c r="J178" s="39"/>
      <c r="K178" s="39"/>
      <c r="L178" s="39"/>
    </row>
    <row r="179" spans="1:12" ht="12.75">
      <c r="A179" s="39"/>
      <c r="B179" s="39"/>
      <c r="C179" s="39"/>
      <c r="D179" s="39"/>
      <c r="E179" s="39"/>
      <c r="F179" s="39"/>
      <c r="G179" s="39"/>
      <c r="H179" s="39"/>
      <c r="I179" s="39"/>
      <c r="J179" s="39"/>
      <c r="K179" s="39"/>
      <c r="L179" s="39"/>
    </row>
    <row r="180" spans="1:12" ht="12.75">
      <c r="A180" s="39"/>
      <c r="B180" s="39"/>
      <c r="C180" s="39"/>
      <c r="D180" s="39"/>
      <c r="E180" s="39"/>
      <c r="F180" s="39"/>
      <c r="G180" s="39"/>
      <c r="H180" s="39"/>
      <c r="I180" s="39"/>
      <c r="J180" s="39"/>
      <c r="K180" s="39"/>
      <c r="L180" s="39"/>
    </row>
    <row r="181" spans="1:12" ht="12.75">
      <c r="A181" s="39"/>
      <c r="B181" s="39"/>
      <c r="C181" s="39"/>
      <c r="D181" s="39"/>
      <c r="E181" s="39"/>
      <c r="F181" s="39"/>
      <c r="G181" s="39"/>
      <c r="H181" s="39"/>
      <c r="I181" s="39"/>
      <c r="J181" s="39"/>
      <c r="K181" s="39"/>
      <c r="L181" s="39"/>
    </row>
    <row r="182" spans="1:12" ht="12.75">
      <c r="A182" s="39"/>
      <c r="B182" s="39"/>
      <c r="C182" s="39"/>
      <c r="D182" s="39"/>
      <c r="E182" s="39"/>
      <c r="F182" s="39"/>
      <c r="G182" s="39"/>
      <c r="H182" s="39"/>
      <c r="I182" s="39"/>
      <c r="J182" s="39"/>
      <c r="K182" s="39"/>
      <c r="L182" s="39"/>
    </row>
    <row r="183" spans="1:12" ht="12.75">
      <c r="A183" s="39"/>
      <c r="B183" s="39"/>
      <c r="C183" s="39"/>
      <c r="D183" s="39"/>
      <c r="E183" s="39"/>
      <c r="F183" s="39"/>
      <c r="G183" s="39"/>
      <c r="H183" s="39"/>
      <c r="I183" s="39"/>
      <c r="J183" s="39"/>
      <c r="K183" s="39"/>
      <c r="L183" s="39"/>
    </row>
    <row r="184" spans="1:12" ht="12.75">
      <c r="A184" s="39"/>
      <c r="B184" s="39"/>
      <c r="C184" s="39"/>
      <c r="D184" s="39"/>
      <c r="E184" s="39"/>
      <c r="F184" s="39"/>
      <c r="G184" s="39"/>
      <c r="H184" s="39"/>
      <c r="I184" s="39"/>
      <c r="J184" s="39"/>
      <c r="K184" s="39"/>
      <c r="L184" s="39"/>
    </row>
    <row r="185" spans="1:12" ht="12.75">
      <c r="A185" s="39"/>
      <c r="B185" s="39"/>
      <c r="C185" s="39"/>
      <c r="D185" s="39"/>
      <c r="E185" s="39"/>
      <c r="F185" s="39"/>
      <c r="G185" s="39"/>
      <c r="H185" s="39"/>
      <c r="I185" s="39"/>
      <c r="J185" s="39"/>
      <c r="K185" s="39"/>
      <c r="L185" s="39"/>
    </row>
    <row r="186" spans="1:12" ht="12.75">
      <c r="A186" s="39"/>
      <c r="B186" s="39"/>
      <c r="C186" s="39"/>
      <c r="D186" s="39"/>
      <c r="E186" s="39"/>
      <c r="F186" s="39"/>
      <c r="G186" s="39"/>
      <c r="H186" s="39"/>
      <c r="I186" s="39"/>
      <c r="J186" s="39"/>
      <c r="K186" s="39"/>
      <c r="L186" s="39"/>
    </row>
    <row r="187" spans="1:12" ht="12.75">
      <c r="A187" s="39"/>
      <c r="B187" s="39"/>
      <c r="C187" s="39"/>
      <c r="D187" s="39"/>
      <c r="E187" s="39"/>
      <c r="F187" s="39"/>
      <c r="G187" s="39"/>
      <c r="H187" s="39"/>
      <c r="I187" s="39"/>
      <c r="J187" s="39"/>
      <c r="K187" s="39"/>
      <c r="L187" s="39"/>
    </row>
    <row r="188" spans="1:12" ht="12.75">
      <c r="A188" s="39"/>
      <c r="B188" s="39"/>
      <c r="C188" s="39"/>
      <c r="D188" s="39"/>
      <c r="E188" s="39"/>
      <c r="F188" s="39"/>
      <c r="G188" s="39"/>
      <c r="H188" s="39"/>
      <c r="I188" s="39"/>
      <c r="J188" s="39"/>
      <c r="K188" s="39"/>
      <c r="L188" s="39"/>
    </row>
    <row r="189" spans="1:12" ht="12.75">
      <c r="A189" s="39"/>
      <c r="B189" s="39"/>
      <c r="C189" s="39"/>
      <c r="D189" s="39"/>
      <c r="E189" s="39"/>
      <c r="F189" s="39"/>
      <c r="G189" s="39"/>
      <c r="H189" s="39"/>
      <c r="I189" s="39"/>
      <c r="J189" s="39"/>
      <c r="K189" s="39"/>
      <c r="L189" s="39"/>
    </row>
    <row r="190" spans="1:12" ht="12.75">
      <c r="A190" s="39"/>
      <c r="B190" s="39"/>
      <c r="C190" s="39"/>
      <c r="D190" s="39"/>
      <c r="E190" s="39"/>
      <c r="F190" s="39"/>
      <c r="G190" s="39"/>
      <c r="H190" s="39"/>
      <c r="I190" s="39"/>
      <c r="J190" s="39"/>
      <c r="K190" s="39"/>
      <c r="L190" s="39"/>
    </row>
    <row r="191" spans="1:12" ht="12.75">
      <c r="A191" s="39"/>
      <c r="B191" s="39"/>
      <c r="C191" s="39"/>
      <c r="D191" s="39"/>
      <c r="E191" s="39"/>
      <c r="F191" s="39"/>
      <c r="G191" s="39"/>
      <c r="H191" s="39"/>
      <c r="I191" s="39"/>
      <c r="J191" s="39"/>
      <c r="K191" s="39"/>
      <c r="L191" s="39"/>
    </row>
    <row r="192" spans="1:12" ht="12.75">
      <c r="A192" s="39"/>
      <c r="B192" s="39"/>
      <c r="C192" s="39"/>
      <c r="D192" s="39"/>
      <c r="E192" s="39"/>
      <c r="F192" s="39"/>
      <c r="G192" s="39"/>
      <c r="H192" s="39"/>
      <c r="I192" s="39"/>
      <c r="J192" s="39"/>
      <c r="K192" s="39"/>
      <c r="L192" s="39"/>
    </row>
    <row r="193" spans="1:12" ht="12.75">
      <c r="A193" s="39"/>
      <c r="B193" s="39"/>
      <c r="C193" s="39"/>
      <c r="D193" s="39"/>
      <c r="E193" s="39"/>
      <c r="F193" s="39"/>
      <c r="G193" s="39"/>
      <c r="H193" s="39"/>
      <c r="I193" s="39"/>
      <c r="J193" s="39"/>
      <c r="K193" s="39"/>
      <c r="L193" s="39"/>
    </row>
    <row r="194" spans="1:12" ht="12.75">
      <c r="A194" s="39"/>
      <c r="B194" s="39"/>
      <c r="C194" s="39"/>
      <c r="D194" s="39"/>
      <c r="E194" s="39"/>
      <c r="F194" s="39"/>
      <c r="G194" s="39"/>
      <c r="H194" s="39"/>
      <c r="I194" s="39"/>
      <c r="J194" s="39"/>
      <c r="K194" s="39"/>
      <c r="L194" s="39"/>
    </row>
    <row r="195" spans="1:12" ht="12.75">
      <c r="A195" s="39"/>
      <c r="B195" s="39"/>
      <c r="C195" s="39"/>
      <c r="D195" s="39"/>
      <c r="E195" s="39"/>
      <c r="F195" s="39"/>
      <c r="G195" s="39"/>
      <c r="H195" s="39"/>
      <c r="I195" s="39"/>
      <c r="J195" s="39"/>
      <c r="K195" s="39"/>
      <c r="L195" s="39"/>
    </row>
    <row r="196" spans="1:12" ht="12.75">
      <c r="A196" s="39"/>
      <c r="B196" s="39"/>
      <c r="C196" s="39"/>
      <c r="D196" s="39"/>
      <c r="E196" s="39"/>
      <c r="F196" s="39"/>
      <c r="G196" s="39"/>
      <c r="H196" s="39"/>
      <c r="I196" s="39"/>
      <c r="J196" s="39"/>
      <c r="K196" s="39"/>
      <c r="L196" s="39"/>
    </row>
    <row r="197" spans="1:12" ht="12.75">
      <c r="A197" s="39"/>
      <c r="B197" s="39"/>
      <c r="C197" s="39"/>
      <c r="D197" s="39"/>
      <c r="E197" s="39"/>
      <c r="F197" s="39"/>
      <c r="G197" s="39"/>
      <c r="H197" s="39"/>
      <c r="I197" s="39"/>
      <c r="J197" s="39"/>
      <c r="K197" s="39"/>
      <c r="L197" s="39"/>
    </row>
    <row r="198" spans="1:12" ht="12.75">
      <c r="A198" s="39"/>
      <c r="B198" s="39"/>
      <c r="C198" s="39"/>
      <c r="D198" s="39"/>
      <c r="E198" s="39"/>
      <c r="F198" s="39"/>
      <c r="G198" s="39"/>
      <c r="H198" s="39"/>
      <c r="I198" s="39"/>
      <c r="J198" s="39"/>
      <c r="K198" s="39"/>
      <c r="L198" s="39"/>
    </row>
    <row r="199" spans="1:12" ht="12.75">
      <c r="A199" s="39"/>
      <c r="B199" s="39"/>
      <c r="C199" s="39"/>
      <c r="D199" s="39"/>
      <c r="E199" s="39"/>
      <c r="F199" s="39"/>
      <c r="G199" s="39"/>
      <c r="H199" s="39"/>
      <c r="I199" s="39"/>
      <c r="J199" s="39"/>
      <c r="K199" s="39"/>
      <c r="L199" s="39"/>
    </row>
    <row r="200" spans="1:12" ht="12.75">
      <c r="A200" s="39"/>
      <c r="B200" s="39"/>
      <c r="C200" s="39"/>
      <c r="D200" s="39"/>
      <c r="E200" s="39"/>
      <c r="F200" s="39"/>
      <c r="G200" s="39"/>
      <c r="H200" s="39"/>
      <c r="I200" s="39"/>
      <c r="J200" s="39"/>
      <c r="K200" s="39"/>
      <c r="L200" s="39"/>
    </row>
    <row r="201" spans="1:12" ht="12.75">
      <c r="A201" s="39"/>
      <c r="B201" s="39"/>
      <c r="C201" s="39"/>
      <c r="D201" s="39"/>
      <c r="E201" s="39"/>
      <c r="F201" s="39"/>
      <c r="G201" s="39"/>
      <c r="H201" s="39"/>
      <c r="I201" s="39"/>
      <c r="J201" s="39"/>
      <c r="K201" s="39"/>
      <c r="L201" s="39"/>
    </row>
    <row r="202" spans="1:12" ht="12.75">
      <c r="A202" s="39"/>
      <c r="B202" s="39"/>
      <c r="C202" s="39"/>
      <c r="D202" s="39"/>
      <c r="E202" s="39"/>
      <c r="F202" s="39"/>
      <c r="G202" s="39"/>
      <c r="H202" s="39"/>
      <c r="I202" s="39"/>
      <c r="J202" s="39"/>
      <c r="K202" s="39"/>
      <c r="L202" s="39"/>
    </row>
    <row r="203" spans="1:12" ht="12.75">
      <c r="A203" s="39"/>
      <c r="B203" s="39"/>
      <c r="C203" s="39"/>
      <c r="D203" s="39"/>
      <c r="E203" s="39"/>
      <c r="F203" s="39"/>
      <c r="G203" s="39"/>
      <c r="H203" s="39"/>
      <c r="I203" s="39"/>
      <c r="J203" s="39"/>
      <c r="K203" s="39"/>
      <c r="L203" s="39"/>
    </row>
    <row r="204" spans="1:12" ht="12.75">
      <c r="A204" s="39"/>
      <c r="B204" s="39"/>
      <c r="C204" s="39"/>
      <c r="D204" s="39"/>
      <c r="E204" s="39"/>
      <c r="F204" s="39"/>
      <c r="G204" s="39"/>
      <c r="H204" s="39"/>
      <c r="I204" s="39"/>
      <c r="J204" s="39"/>
      <c r="K204" s="39"/>
      <c r="L204" s="39"/>
    </row>
    <row r="205" spans="1:12" ht="12.75">
      <c r="A205" s="39"/>
      <c r="B205" s="39"/>
      <c r="C205" s="39"/>
      <c r="D205" s="39"/>
      <c r="E205" s="39"/>
      <c r="F205" s="39"/>
      <c r="G205" s="39"/>
      <c r="H205" s="39"/>
      <c r="I205" s="39"/>
      <c r="J205" s="39"/>
      <c r="K205" s="39"/>
      <c r="L205" s="39"/>
    </row>
    <row r="206" spans="1:12" ht="12.75">
      <c r="A206" s="39"/>
      <c r="B206" s="39"/>
      <c r="C206" s="39"/>
      <c r="D206" s="39"/>
      <c r="E206" s="39"/>
      <c r="F206" s="39"/>
      <c r="G206" s="39"/>
      <c r="H206" s="39"/>
      <c r="I206" s="39"/>
      <c r="J206" s="39"/>
      <c r="K206" s="39"/>
      <c r="L206" s="39"/>
    </row>
    <row r="207" spans="1:12" ht="12.75">
      <c r="A207" s="39"/>
      <c r="B207" s="39"/>
      <c r="C207" s="39"/>
      <c r="D207" s="39"/>
      <c r="E207" s="39"/>
      <c r="F207" s="39"/>
      <c r="G207" s="39"/>
      <c r="H207" s="39"/>
      <c r="I207" s="39"/>
      <c r="J207" s="39"/>
      <c r="K207" s="39"/>
      <c r="L207" s="39"/>
    </row>
    <row r="208" spans="1:12" ht="12.75">
      <c r="A208" s="39"/>
      <c r="B208" s="39"/>
      <c r="C208" s="39"/>
      <c r="D208" s="39"/>
      <c r="E208" s="39"/>
      <c r="F208" s="39"/>
      <c r="G208" s="39"/>
      <c r="H208" s="39"/>
      <c r="I208" s="39"/>
      <c r="J208" s="39"/>
      <c r="K208" s="39"/>
      <c r="L208" s="39"/>
    </row>
    <row r="209" spans="1:12" ht="12.75">
      <c r="A209" s="39"/>
      <c r="B209" s="39"/>
      <c r="C209" s="39"/>
      <c r="D209" s="39"/>
      <c r="E209" s="39"/>
      <c r="F209" s="39"/>
      <c r="G209" s="39"/>
      <c r="H209" s="39"/>
      <c r="I209" s="39"/>
      <c r="J209" s="39"/>
      <c r="K209" s="39"/>
      <c r="L209" s="39"/>
    </row>
    <row r="210" spans="1:12" ht="12.75">
      <c r="A210" s="39"/>
      <c r="B210" s="39"/>
      <c r="C210" s="39"/>
      <c r="D210" s="39"/>
      <c r="E210" s="39"/>
      <c r="F210" s="39"/>
      <c r="G210" s="39"/>
      <c r="H210" s="39"/>
      <c r="I210" s="39"/>
      <c r="J210" s="39"/>
      <c r="K210" s="39"/>
      <c r="L210" s="39"/>
    </row>
    <row r="211" spans="1:12" ht="12.75">
      <c r="A211" s="39"/>
      <c r="B211" s="39"/>
      <c r="C211" s="39"/>
      <c r="D211" s="39"/>
      <c r="E211" s="39"/>
      <c r="F211" s="39"/>
      <c r="G211" s="39"/>
      <c r="H211" s="39"/>
      <c r="I211" s="39"/>
      <c r="J211" s="39"/>
      <c r="K211" s="39"/>
      <c r="L211" s="39"/>
    </row>
    <row r="212" spans="1:12" ht="12.75">
      <c r="A212" s="39"/>
      <c r="B212" s="39"/>
      <c r="C212" s="39"/>
      <c r="D212" s="39"/>
      <c r="E212" s="39"/>
      <c r="F212" s="39"/>
      <c r="G212" s="39"/>
      <c r="H212" s="39"/>
      <c r="I212" s="39"/>
      <c r="J212" s="39"/>
      <c r="K212" s="39"/>
      <c r="L212" s="39"/>
    </row>
    <row r="213" spans="1:12" ht="12.75">
      <c r="A213" s="39"/>
      <c r="B213" s="39"/>
      <c r="C213" s="39"/>
      <c r="D213" s="39"/>
      <c r="E213" s="39"/>
      <c r="F213" s="39"/>
      <c r="G213" s="39"/>
      <c r="H213" s="39"/>
      <c r="I213" s="39"/>
      <c r="J213" s="39"/>
      <c r="K213" s="39"/>
      <c r="L213" s="39"/>
    </row>
    <row r="214" spans="1:12" ht="12.75">
      <c r="A214" s="39"/>
      <c r="B214" s="39"/>
      <c r="C214" s="39"/>
      <c r="D214" s="39"/>
      <c r="E214" s="39"/>
      <c r="F214" s="39"/>
      <c r="G214" s="39"/>
      <c r="H214" s="39"/>
      <c r="I214" s="39"/>
      <c r="J214" s="39"/>
      <c r="K214" s="39"/>
      <c r="L214" s="39"/>
    </row>
    <row r="215" spans="1:12" ht="12.75">
      <c r="A215" s="39"/>
      <c r="B215" s="39"/>
      <c r="C215" s="39"/>
      <c r="D215" s="39"/>
      <c r="E215" s="39"/>
      <c r="F215" s="39"/>
      <c r="G215" s="39"/>
      <c r="H215" s="39"/>
      <c r="I215" s="39"/>
      <c r="J215" s="39"/>
      <c r="K215" s="39"/>
      <c r="L215" s="39"/>
    </row>
    <row r="216" spans="1:12" ht="12.75">
      <c r="A216" s="39"/>
      <c r="B216" s="39"/>
      <c r="C216" s="39"/>
      <c r="D216" s="39"/>
      <c r="E216" s="39"/>
      <c r="F216" s="39"/>
      <c r="G216" s="39"/>
      <c r="H216" s="39"/>
      <c r="I216" s="39"/>
      <c r="J216" s="39"/>
      <c r="K216" s="39"/>
      <c r="L216" s="39"/>
    </row>
    <row r="217" spans="1:12" ht="12.75">
      <c r="A217" s="39"/>
      <c r="B217" s="39"/>
      <c r="C217" s="39"/>
      <c r="D217" s="39"/>
      <c r="E217" s="39"/>
      <c r="F217" s="39"/>
      <c r="G217" s="39"/>
      <c r="H217" s="39"/>
      <c r="I217" s="39"/>
      <c r="J217" s="39"/>
      <c r="K217" s="39"/>
      <c r="L217" s="39"/>
    </row>
    <row r="218" spans="1:12" ht="12.75">
      <c r="A218" s="39"/>
      <c r="B218" s="39"/>
      <c r="C218" s="39"/>
      <c r="D218" s="39"/>
      <c r="E218" s="39"/>
      <c r="F218" s="39"/>
      <c r="G218" s="39"/>
      <c r="H218" s="39"/>
      <c r="I218" s="39"/>
      <c r="J218" s="39"/>
      <c r="K218" s="39"/>
      <c r="L218" s="39"/>
    </row>
    <row r="219" spans="1:12" ht="12.75">
      <c r="A219" s="39"/>
      <c r="B219" s="39"/>
      <c r="C219" s="39"/>
      <c r="D219" s="39"/>
      <c r="E219" s="39"/>
      <c r="F219" s="39"/>
      <c r="G219" s="39"/>
      <c r="H219" s="39"/>
      <c r="I219" s="39"/>
      <c r="J219" s="39"/>
      <c r="K219" s="39"/>
      <c r="L219" s="39"/>
    </row>
    <row r="220" spans="1:12" ht="12.75">
      <c r="A220" s="39"/>
      <c r="B220" s="39"/>
      <c r="C220" s="39"/>
      <c r="D220" s="39"/>
      <c r="E220" s="39"/>
      <c r="F220" s="39"/>
      <c r="G220" s="39"/>
      <c r="H220" s="39"/>
      <c r="I220" s="39"/>
      <c r="J220" s="39"/>
      <c r="K220" s="39"/>
      <c r="L220" s="39"/>
    </row>
    <row r="221" spans="1:12" ht="12.75">
      <c r="A221" s="39"/>
      <c r="B221" s="39"/>
      <c r="C221" s="39"/>
      <c r="D221" s="39"/>
      <c r="E221" s="39"/>
      <c r="F221" s="39"/>
      <c r="G221" s="39"/>
      <c r="H221" s="39"/>
      <c r="I221" s="39"/>
      <c r="J221" s="39"/>
      <c r="K221" s="39"/>
      <c r="L221" s="39"/>
    </row>
    <row r="222" spans="1:12" ht="12.75">
      <c r="A222" s="39"/>
      <c r="B222" s="39"/>
      <c r="C222" s="39"/>
      <c r="D222" s="39"/>
      <c r="E222" s="39"/>
      <c r="F222" s="39"/>
      <c r="G222" s="39"/>
      <c r="H222" s="39"/>
      <c r="I222" s="39"/>
      <c r="J222" s="39"/>
      <c r="K222" s="39"/>
      <c r="L222" s="39"/>
    </row>
    <row r="223" spans="1:12" ht="12.75">
      <c r="A223" s="39"/>
      <c r="B223" s="39"/>
      <c r="C223" s="39"/>
      <c r="D223" s="39"/>
      <c r="E223" s="39"/>
      <c r="F223" s="39"/>
      <c r="G223" s="39"/>
      <c r="H223" s="39"/>
      <c r="I223" s="39"/>
      <c r="J223" s="39"/>
      <c r="K223" s="39"/>
      <c r="L223" s="39"/>
    </row>
    <row r="224" spans="1:12" ht="12.75">
      <c r="A224" s="39"/>
      <c r="B224" s="39"/>
      <c r="C224" s="39"/>
      <c r="D224" s="39"/>
      <c r="E224" s="39"/>
      <c r="F224" s="39"/>
      <c r="G224" s="39"/>
      <c r="H224" s="39"/>
      <c r="I224" s="39"/>
      <c r="J224" s="39"/>
      <c r="K224" s="39"/>
      <c r="L224" s="39"/>
    </row>
    <row r="225" spans="1:12" ht="12.75">
      <c r="A225" s="39"/>
      <c r="B225" s="39"/>
      <c r="C225" s="39"/>
      <c r="D225" s="39"/>
      <c r="E225" s="39"/>
      <c r="F225" s="39"/>
      <c r="G225" s="39"/>
      <c r="H225" s="39"/>
      <c r="I225" s="39"/>
      <c r="J225" s="39"/>
      <c r="K225" s="39"/>
      <c r="L225" s="39"/>
    </row>
    <row r="226" spans="1:12" ht="12.75">
      <c r="A226" s="39"/>
      <c r="B226" s="39"/>
      <c r="C226" s="39"/>
      <c r="D226" s="39"/>
      <c r="E226" s="39"/>
      <c r="F226" s="39"/>
      <c r="G226" s="39"/>
      <c r="H226" s="39"/>
      <c r="I226" s="39"/>
      <c r="J226" s="39"/>
      <c r="K226" s="39"/>
      <c r="L226" s="39"/>
    </row>
    <row r="227" spans="1:12" ht="12.75">
      <c r="A227" s="39"/>
      <c r="B227" s="39"/>
      <c r="C227" s="39"/>
      <c r="D227" s="39"/>
      <c r="E227" s="39"/>
      <c r="F227" s="39"/>
      <c r="G227" s="39"/>
      <c r="H227" s="39"/>
      <c r="I227" s="39"/>
      <c r="J227" s="39"/>
      <c r="K227" s="39"/>
      <c r="L227" s="39"/>
    </row>
    <row r="228" spans="1:12" ht="12.75">
      <c r="A228" s="39"/>
      <c r="B228" s="39"/>
      <c r="C228" s="39"/>
      <c r="D228" s="39"/>
      <c r="E228" s="39"/>
      <c r="F228" s="39"/>
      <c r="G228" s="39"/>
      <c r="H228" s="39"/>
      <c r="I228" s="39"/>
      <c r="J228" s="39"/>
      <c r="K228" s="39"/>
      <c r="L228" s="39"/>
    </row>
    <row r="229" spans="1:12" ht="12.75">
      <c r="A229" s="39"/>
      <c r="B229" s="39"/>
      <c r="C229" s="39"/>
      <c r="D229" s="39"/>
      <c r="E229" s="39"/>
      <c r="F229" s="39"/>
      <c r="G229" s="39"/>
      <c r="H229" s="39"/>
      <c r="I229" s="39"/>
      <c r="J229" s="39"/>
      <c r="K229" s="39"/>
      <c r="L229" s="39"/>
    </row>
    <row r="230" spans="1:12" ht="12.75">
      <c r="A230" s="39"/>
      <c r="B230" s="39"/>
      <c r="C230" s="39"/>
      <c r="D230" s="39"/>
      <c r="E230" s="39"/>
      <c r="F230" s="39"/>
      <c r="G230" s="39"/>
      <c r="H230" s="39"/>
      <c r="I230" s="39"/>
      <c r="J230" s="39"/>
      <c r="K230" s="39"/>
      <c r="L230" s="39"/>
    </row>
    <row r="231" spans="1:12" ht="12.75">
      <c r="A231" s="39"/>
      <c r="B231" s="39"/>
      <c r="C231" s="39"/>
      <c r="D231" s="39"/>
      <c r="E231" s="39"/>
      <c r="F231" s="39"/>
      <c r="G231" s="39"/>
      <c r="H231" s="39"/>
      <c r="I231" s="39"/>
      <c r="J231" s="39"/>
      <c r="K231" s="39"/>
      <c r="L231" s="39"/>
    </row>
    <row r="232" spans="1:12" ht="12.75">
      <c r="A232" s="39"/>
      <c r="B232" s="39"/>
      <c r="C232" s="39"/>
      <c r="D232" s="39"/>
      <c r="E232" s="39"/>
      <c r="F232" s="39"/>
      <c r="G232" s="39"/>
      <c r="H232" s="39"/>
      <c r="I232" s="39"/>
      <c r="J232" s="39"/>
      <c r="K232" s="39"/>
      <c r="L232" s="39"/>
    </row>
    <row r="233" spans="1:12" ht="12.75">
      <c r="A233" s="39"/>
      <c r="B233" s="39"/>
      <c r="C233" s="39"/>
      <c r="D233" s="39"/>
      <c r="E233" s="39"/>
      <c r="F233" s="39"/>
      <c r="G233" s="39"/>
      <c r="H233" s="39"/>
      <c r="I233" s="39"/>
      <c r="J233" s="39"/>
      <c r="K233" s="39"/>
      <c r="L233" s="39"/>
    </row>
    <row r="234" spans="1:12" ht="12.75">
      <c r="A234" s="39"/>
      <c r="B234" s="39"/>
      <c r="C234" s="39"/>
      <c r="D234" s="39"/>
      <c r="E234" s="39"/>
      <c r="F234" s="39"/>
      <c r="G234" s="39"/>
      <c r="H234" s="39"/>
      <c r="I234" s="39"/>
      <c r="J234" s="39"/>
      <c r="K234" s="39"/>
      <c r="L234" s="39"/>
    </row>
    <row r="235" spans="1:12" ht="12.75">
      <c r="A235" s="39"/>
      <c r="B235" s="39"/>
      <c r="C235" s="39"/>
      <c r="D235" s="39"/>
      <c r="E235" s="39"/>
      <c r="F235" s="39"/>
      <c r="G235" s="39"/>
      <c r="H235" s="39"/>
      <c r="I235" s="39"/>
      <c r="J235" s="39"/>
      <c r="K235" s="39"/>
      <c r="L235" s="39"/>
    </row>
    <row r="236" spans="1:12" ht="12.75">
      <c r="A236" s="39"/>
      <c r="B236" s="39"/>
      <c r="C236" s="39"/>
      <c r="D236" s="39"/>
      <c r="E236" s="39"/>
      <c r="F236" s="39"/>
      <c r="G236" s="39"/>
      <c r="H236" s="39"/>
      <c r="I236" s="39"/>
      <c r="J236" s="39"/>
      <c r="K236" s="39"/>
      <c r="L236" s="39"/>
    </row>
    <row r="237" spans="1:12" ht="12.75">
      <c r="A237" s="39"/>
      <c r="B237" s="39"/>
      <c r="C237" s="39"/>
      <c r="D237" s="39"/>
      <c r="E237" s="39"/>
      <c r="F237" s="39"/>
      <c r="G237" s="39"/>
      <c r="H237" s="39"/>
      <c r="I237" s="39"/>
      <c r="J237" s="39"/>
      <c r="K237" s="39"/>
      <c r="L237" s="39"/>
    </row>
    <row r="238" spans="1:12" ht="12.75">
      <c r="A238" s="39"/>
      <c r="B238" s="39"/>
      <c r="C238" s="39"/>
      <c r="D238" s="39"/>
      <c r="E238" s="39"/>
      <c r="F238" s="39"/>
      <c r="G238" s="39"/>
      <c r="H238" s="39"/>
      <c r="I238" s="39"/>
      <c r="J238" s="39"/>
      <c r="K238" s="39"/>
      <c r="L238" s="39"/>
    </row>
    <row r="239" spans="1:12" ht="12.75">
      <c r="A239" s="39"/>
      <c r="B239" s="39"/>
      <c r="C239" s="39"/>
      <c r="D239" s="39"/>
      <c r="E239" s="39"/>
      <c r="F239" s="39"/>
      <c r="G239" s="39"/>
      <c r="H239" s="39"/>
      <c r="I239" s="39"/>
      <c r="J239" s="39"/>
      <c r="K239" s="39"/>
      <c r="L239" s="39"/>
    </row>
    <row r="240" spans="1:12" ht="12.75">
      <c r="A240" s="39"/>
      <c r="B240" s="39"/>
      <c r="C240" s="39"/>
      <c r="D240" s="39"/>
      <c r="E240" s="39"/>
      <c r="F240" s="39"/>
      <c r="G240" s="39"/>
      <c r="H240" s="39"/>
      <c r="I240" s="39"/>
      <c r="J240" s="39"/>
      <c r="K240" s="39"/>
      <c r="L240" s="39"/>
    </row>
    <row r="241" spans="1:12" ht="12.75">
      <c r="A241" s="39"/>
      <c r="B241" s="39"/>
      <c r="C241" s="39"/>
      <c r="D241" s="39"/>
      <c r="E241" s="39"/>
      <c r="F241" s="39"/>
      <c r="G241" s="39"/>
      <c r="H241" s="39"/>
      <c r="I241" s="39"/>
      <c r="J241" s="39"/>
      <c r="K241" s="39"/>
      <c r="L241" s="39"/>
    </row>
    <row r="242" spans="1:12" ht="12.75">
      <c r="A242" s="39"/>
      <c r="B242" s="39"/>
      <c r="C242" s="39"/>
      <c r="D242" s="39"/>
      <c r="E242" s="39"/>
      <c r="F242" s="39"/>
      <c r="G242" s="39"/>
      <c r="H242" s="39"/>
      <c r="I242" s="39"/>
      <c r="J242" s="39"/>
      <c r="K242" s="39"/>
      <c r="L242" s="39"/>
    </row>
    <row r="243" spans="1:12" ht="12.75">
      <c r="A243" s="39"/>
      <c r="B243" s="39"/>
      <c r="C243" s="39"/>
      <c r="D243" s="39"/>
      <c r="E243" s="39"/>
      <c r="F243" s="39"/>
      <c r="G243" s="39"/>
      <c r="H243" s="39"/>
      <c r="I243" s="39"/>
      <c r="J243" s="39"/>
      <c r="K243" s="39"/>
      <c r="L243" s="39"/>
    </row>
    <row r="244" spans="1:12" ht="12.75">
      <c r="A244" s="39"/>
      <c r="B244" s="39"/>
      <c r="C244" s="39"/>
      <c r="D244" s="39"/>
      <c r="E244" s="39"/>
      <c r="F244" s="39"/>
      <c r="G244" s="39"/>
      <c r="H244" s="39"/>
      <c r="I244" s="39"/>
      <c r="J244" s="39"/>
      <c r="K244" s="39"/>
      <c r="L244" s="39"/>
    </row>
    <row r="245" spans="1:12" ht="12.75">
      <c r="A245" s="39"/>
      <c r="B245" s="39"/>
      <c r="C245" s="39"/>
      <c r="D245" s="39"/>
      <c r="E245" s="39"/>
      <c r="F245" s="39"/>
      <c r="G245" s="39"/>
      <c r="H245" s="39"/>
      <c r="I245" s="39"/>
      <c r="J245" s="39"/>
      <c r="K245" s="39"/>
      <c r="L245" s="39"/>
    </row>
    <row r="246" spans="1:12" ht="12.75">
      <c r="A246" s="39"/>
      <c r="B246" s="39"/>
      <c r="C246" s="39"/>
      <c r="D246" s="39"/>
      <c r="E246" s="39"/>
      <c r="F246" s="39"/>
      <c r="G246" s="39"/>
      <c r="H246" s="39"/>
      <c r="I246" s="39"/>
      <c r="J246" s="39"/>
      <c r="K246" s="39"/>
      <c r="L246" s="39"/>
    </row>
    <row r="247" spans="1:12" ht="12.75">
      <c r="A247" s="39"/>
      <c r="B247" s="39"/>
      <c r="C247" s="39"/>
      <c r="D247" s="39"/>
      <c r="E247" s="39"/>
      <c r="F247" s="39"/>
      <c r="G247" s="39"/>
      <c r="H247" s="39"/>
      <c r="I247" s="39"/>
      <c r="J247" s="39"/>
      <c r="K247" s="39"/>
      <c r="L247" s="39"/>
    </row>
    <row r="248" spans="1:12" ht="12.75">
      <c r="A248" s="39"/>
      <c r="B248" s="39"/>
      <c r="C248" s="39"/>
      <c r="D248" s="39"/>
      <c r="E248" s="39"/>
      <c r="F248" s="39"/>
      <c r="G248" s="39"/>
      <c r="H248" s="39"/>
      <c r="I248" s="39"/>
      <c r="J248" s="39"/>
      <c r="K248" s="39"/>
      <c r="L248" s="39"/>
    </row>
    <row r="249" spans="1:12" ht="12.75">
      <c r="A249" s="39"/>
      <c r="B249" s="39"/>
      <c r="C249" s="39"/>
      <c r="D249" s="39"/>
      <c r="E249" s="39"/>
      <c r="F249" s="39"/>
      <c r="G249" s="39"/>
      <c r="H249" s="39"/>
      <c r="I249" s="39"/>
      <c r="J249" s="39"/>
      <c r="K249" s="39"/>
      <c r="L249" s="39"/>
    </row>
    <row r="250" spans="1:12" ht="12.75">
      <c r="A250" s="39"/>
      <c r="B250" s="39"/>
      <c r="C250" s="39"/>
      <c r="D250" s="39"/>
      <c r="E250" s="39"/>
      <c r="F250" s="39"/>
      <c r="G250" s="39"/>
      <c r="H250" s="39"/>
      <c r="I250" s="39"/>
      <c r="J250" s="39"/>
      <c r="K250" s="39"/>
      <c r="L250" s="39"/>
    </row>
    <row r="251" spans="1:12" ht="12.75">
      <c r="A251" s="39"/>
      <c r="B251" s="39"/>
      <c r="C251" s="39"/>
      <c r="D251" s="39"/>
      <c r="E251" s="39"/>
      <c r="F251" s="39"/>
      <c r="G251" s="39"/>
      <c r="H251" s="39"/>
      <c r="I251" s="39"/>
      <c r="J251" s="39"/>
      <c r="K251" s="39"/>
      <c r="L251" s="39"/>
    </row>
    <row r="252" spans="1:12" ht="12.75">
      <c r="A252" s="39"/>
      <c r="B252" s="39"/>
      <c r="C252" s="39"/>
      <c r="D252" s="39"/>
      <c r="E252" s="39"/>
      <c r="F252" s="39"/>
      <c r="G252" s="39"/>
      <c r="H252" s="39"/>
      <c r="I252" s="39"/>
      <c r="J252" s="39"/>
      <c r="K252" s="39"/>
      <c r="L252" s="39"/>
    </row>
    <row r="253" spans="1:12" ht="12.75">
      <c r="A253" s="39"/>
      <c r="B253" s="39"/>
      <c r="C253" s="39"/>
      <c r="D253" s="39"/>
      <c r="E253" s="39"/>
      <c r="F253" s="39"/>
      <c r="G253" s="39"/>
      <c r="H253" s="39"/>
      <c r="I253" s="39"/>
      <c r="J253" s="39"/>
      <c r="K253" s="39"/>
      <c r="L253" s="39"/>
    </row>
    <row r="254" spans="1:12" ht="12.75">
      <c r="A254" s="39"/>
      <c r="B254" s="39"/>
      <c r="C254" s="39"/>
      <c r="D254" s="39"/>
      <c r="E254" s="39"/>
      <c r="F254" s="39"/>
      <c r="G254" s="39"/>
      <c r="H254" s="39"/>
      <c r="I254" s="39"/>
      <c r="J254" s="39"/>
      <c r="K254" s="39"/>
      <c r="L254" s="39"/>
    </row>
    <row r="255" spans="1:12" ht="12.75">
      <c r="A255" s="39"/>
      <c r="B255" s="39"/>
      <c r="C255" s="39"/>
      <c r="D255" s="39"/>
      <c r="E255" s="39"/>
      <c r="F255" s="39"/>
      <c r="G255" s="39"/>
      <c r="H255" s="39"/>
      <c r="I255" s="39"/>
      <c r="J255" s="39"/>
      <c r="K255" s="39"/>
      <c r="L255" s="39"/>
    </row>
    <row r="256" spans="1:12" ht="12.75">
      <c r="A256" s="39"/>
      <c r="B256" s="39"/>
      <c r="C256" s="39"/>
      <c r="D256" s="39"/>
      <c r="E256" s="39"/>
      <c r="F256" s="39"/>
      <c r="G256" s="39"/>
      <c r="H256" s="39"/>
      <c r="I256" s="39"/>
      <c r="J256" s="39"/>
      <c r="K256" s="39"/>
      <c r="L256" s="39"/>
    </row>
    <row r="257" spans="1:12" ht="12.75">
      <c r="A257" s="39"/>
      <c r="B257" s="39"/>
      <c r="C257" s="39"/>
      <c r="D257" s="39"/>
      <c r="E257" s="39"/>
      <c r="F257" s="39"/>
      <c r="G257" s="39"/>
      <c r="H257" s="39"/>
      <c r="I257" s="39"/>
      <c r="J257" s="39"/>
      <c r="K257" s="39"/>
      <c r="L257" s="39"/>
    </row>
    <row r="258" spans="1:12" ht="12.75">
      <c r="A258" s="39"/>
      <c r="B258" s="39"/>
      <c r="C258" s="39"/>
      <c r="D258" s="39"/>
      <c r="E258" s="39"/>
      <c r="F258" s="39"/>
      <c r="G258" s="39"/>
      <c r="H258" s="39"/>
      <c r="I258" s="39"/>
      <c r="J258" s="39"/>
      <c r="K258" s="39"/>
      <c r="L258" s="39"/>
    </row>
    <row r="259" spans="1:12" ht="12.75">
      <c r="A259" s="39"/>
      <c r="B259" s="39"/>
      <c r="C259" s="39"/>
      <c r="D259" s="39"/>
      <c r="E259" s="39"/>
      <c r="F259" s="39"/>
      <c r="G259" s="39"/>
      <c r="H259" s="39"/>
      <c r="I259" s="39"/>
      <c r="J259" s="39"/>
      <c r="K259" s="39"/>
      <c r="L259" s="39"/>
    </row>
    <row r="260" spans="1:12" ht="12.75">
      <c r="A260" s="39"/>
      <c r="B260" s="39"/>
      <c r="C260" s="39"/>
      <c r="D260" s="39"/>
      <c r="E260" s="39"/>
      <c r="F260" s="39"/>
      <c r="G260" s="39"/>
      <c r="H260" s="39"/>
      <c r="I260" s="39"/>
      <c r="J260" s="39"/>
      <c r="K260" s="39"/>
      <c r="L260" s="39"/>
    </row>
    <row r="261" spans="1:12" ht="12.75">
      <c r="A261" s="39"/>
      <c r="B261" s="39"/>
      <c r="C261" s="39"/>
      <c r="D261" s="39"/>
      <c r="E261" s="39"/>
      <c r="F261" s="39"/>
      <c r="G261" s="39"/>
      <c r="H261" s="39"/>
      <c r="I261" s="39"/>
      <c r="J261" s="39"/>
      <c r="K261" s="39"/>
      <c r="L261" s="39"/>
    </row>
    <row r="262" spans="1:12" ht="12.75">
      <c r="A262" s="39"/>
      <c r="B262" s="39"/>
      <c r="C262" s="39"/>
      <c r="D262" s="39"/>
      <c r="E262" s="39"/>
      <c r="F262" s="39"/>
      <c r="G262" s="39"/>
      <c r="H262" s="39"/>
      <c r="I262" s="39"/>
      <c r="J262" s="39"/>
      <c r="K262" s="39"/>
      <c r="L262" s="39"/>
    </row>
    <row r="263" spans="1:12" ht="12.75">
      <c r="A263" s="39"/>
      <c r="B263" s="39"/>
      <c r="C263" s="39"/>
      <c r="D263" s="39"/>
      <c r="E263" s="39"/>
      <c r="F263" s="39"/>
      <c r="G263" s="39"/>
      <c r="H263" s="39"/>
      <c r="I263" s="39"/>
      <c r="J263" s="39"/>
      <c r="K263" s="39"/>
      <c r="L263" s="39"/>
    </row>
    <row r="264" spans="1:12" ht="12.75">
      <c r="A264" s="39"/>
      <c r="B264" s="39"/>
      <c r="C264" s="39"/>
      <c r="D264" s="39"/>
      <c r="E264" s="39"/>
      <c r="F264" s="39"/>
      <c r="G264" s="39"/>
      <c r="H264" s="39"/>
      <c r="I264" s="39"/>
      <c r="J264" s="39"/>
      <c r="K264" s="39"/>
      <c r="L264" s="39"/>
    </row>
    <row r="265" spans="1:12" ht="12.75">
      <c r="A265" s="39"/>
      <c r="B265" s="39"/>
      <c r="C265" s="39"/>
      <c r="D265" s="39"/>
      <c r="E265" s="39"/>
      <c r="F265" s="39"/>
      <c r="G265" s="39"/>
      <c r="H265" s="39"/>
      <c r="I265" s="39"/>
      <c r="J265" s="39"/>
      <c r="K265" s="39"/>
      <c r="L265" s="39"/>
    </row>
    <row r="266" spans="1:12" ht="12.75">
      <c r="A266" s="39"/>
      <c r="B266" s="39"/>
      <c r="C266" s="39"/>
      <c r="D266" s="39"/>
      <c r="E266" s="39"/>
      <c r="F266" s="39"/>
      <c r="G266" s="39"/>
      <c r="H266" s="39"/>
      <c r="I266" s="39"/>
      <c r="J266" s="39"/>
      <c r="K266" s="39"/>
      <c r="L266" s="39"/>
    </row>
    <row r="267" spans="1:12" ht="12.75">
      <c r="A267" s="39"/>
      <c r="B267" s="39"/>
      <c r="C267" s="39"/>
      <c r="D267" s="39"/>
      <c r="E267" s="39"/>
      <c r="F267" s="39"/>
      <c r="G267" s="39"/>
      <c r="H267" s="39"/>
      <c r="I267" s="39"/>
      <c r="J267" s="39"/>
      <c r="K267" s="39"/>
      <c r="L267" s="39"/>
    </row>
    <row r="268" spans="1:12" ht="12.75">
      <c r="A268" s="39"/>
      <c r="B268" s="39"/>
      <c r="C268" s="39"/>
      <c r="D268" s="39"/>
      <c r="E268" s="39"/>
      <c r="F268" s="39"/>
      <c r="G268" s="39"/>
      <c r="H268" s="39"/>
      <c r="I268" s="39"/>
      <c r="J268" s="39"/>
      <c r="K268" s="39"/>
      <c r="L268" s="39"/>
    </row>
    <row r="269" spans="1:12" ht="12.75">
      <c r="A269" s="39"/>
      <c r="B269" s="39"/>
      <c r="C269" s="39"/>
      <c r="D269" s="39"/>
      <c r="E269" s="39"/>
      <c r="F269" s="39"/>
      <c r="G269" s="39"/>
      <c r="H269" s="39"/>
      <c r="I269" s="39"/>
      <c r="J269" s="39"/>
      <c r="K269" s="39"/>
      <c r="L269" s="39"/>
    </row>
    <row r="270" spans="1:12" ht="12.75">
      <c r="A270" s="39"/>
      <c r="B270" s="39"/>
      <c r="C270" s="39"/>
      <c r="D270" s="39"/>
      <c r="E270" s="39"/>
      <c r="F270" s="39"/>
      <c r="G270" s="39"/>
      <c r="H270" s="39"/>
      <c r="I270" s="39"/>
      <c r="J270" s="39"/>
      <c r="K270" s="39"/>
      <c r="L270" s="39"/>
    </row>
    <row r="271" spans="1:12" ht="12.75">
      <c r="A271" s="39"/>
      <c r="B271" s="39"/>
      <c r="C271" s="39"/>
      <c r="D271" s="39"/>
      <c r="E271" s="39"/>
      <c r="F271" s="39"/>
      <c r="G271" s="39"/>
      <c r="H271" s="39"/>
      <c r="I271" s="39"/>
      <c r="J271" s="39"/>
      <c r="K271" s="39"/>
      <c r="L271" s="39"/>
    </row>
    <row r="272" spans="1:12" ht="12.75">
      <c r="A272" s="39"/>
      <c r="B272" s="39"/>
      <c r="C272" s="39"/>
      <c r="D272" s="39"/>
      <c r="E272" s="39"/>
      <c r="F272" s="39"/>
      <c r="G272" s="39"/>
      <c r="H272" s="39"/>
      <c r="I272" s="39"/>
      <c r="J272" s="39"/>
      <c r="K272" s="39"/>
      <c r="L272" s="39"/>
    </row>
    <row r="273" spans="1:12" ht="12.75">
      <c r="A273" s="39"/>
      <c r="B273" s="39"/>
      <c r="C273" s="39"/>
      <c r="D273" s="39"/>
      <c r="E273" s="39"/>
      <c r="F273" s="39"/>
      <c r="G273" s="39"/>
      <c r="H273" s="39"/>
      <c r="I273" s="39"/>
      <c r="J273" s="39"/>
      <c r="K273" s="39"/>
      <c r="L273" s="39"/>
    </row>
    <row r="274" spans="1:12" ht="12.75">
      <c r="A274" s="39"/>
      <c r="B274" s="39"/>
      <c r="C274" s="39"/>
      <c r="D274" s="39"/>
      <c r="E274" s="39"/>
      <c r="F274" s="39"/>
      <c r="G274" s="39"/>
      <c r="H274" s="39"/>
      <c r="I274" s="39"/>
      <c r="J274" s="39"/>
      <c r="K274" s="39"/>
      <c r="L274" s="39"/>
    </row>
    <row r="275" spans="1:12" ht="12.75">
      <c r="A275" s="39"/>
      <c r="B275" s="39"/>
      <c r="C275" s="39"/>
      <c r="D275" s="39"/>
      <c r="E275" s="39"/>
      <c r="F275" s="39"/>
      <c r="G275" s="39"/>
      <c r="H275" s="39"/>
      <c r="I275" s="39"/>
      <c r="J275" s="39"/>
      <c r="K275" s="39"/>
      <c r="L275" s="39"/>
    </row>
    <row r="276" spans="1:12" ht="12.75">
      <c r="A276" s="39"/>
      <c r="B276" s="39"/>
      <c r="C276" s="39"/>
      <c r="D276" s="39"/>
      <c r="E276" s="39"/>
      <c r="F276" s="39"/>
      <c r="G276" s="39"/>
      <c r="H276" s="39"/>
      <c r="I276" s="39"/>
      <c r="J276" s="39"/>
      <c r="K276" s="39"/>
      <c r="L276" s="39"/>
    </row>
    <row r="277" spans="1:12" ht="12.75">
      <c r="A277" s="39"/>
      <c r="B277" s="39"/>
      <c r="C277" s="39"/>
      <c r="D277" s="39"/>
      <c r="E277" s="39"/>
      <c r="F277" s="39"/>
      <c r="G277" s="39"/>
      <c r="H277" s="39"/>
      <c r="I277" s="39"/>
      <c r="J277" s="39"/>
      <c r="K277" s="39"/>
      <c r="L277" s="39"/>
    </row>
    <row r="278" spans="1:12" ht="12.75">
      <c r="A278" s="39"/>
      <c r="B278" s="39"/>
      <c r="C278" s="39"/>
      <c r="D278" s="39"/>
      <c r="E278" s="39"/>
      <c r="F278" s="39"/>
      <c r="G278" s="39"/>
      <c r="H278" s="39"/>
      <c r="I278" s="39"/>
      <c r="J278" s="39"/>
      <c r="K278" s="39"/>
      <c r="L278" s="39"/>
    </row>
    <row r="279" spans="1:12" ht="12.75">
      <c r="A279" s="39"/>
      <c r="B279" s="39"/>
      <c r="C279" s="39"/>
      <c r="D279" s="39"/>
      <c r="E279" s="39"/>
      <c r="F279" s="39"/>
      <c r="G279" s="39"/>
      <c r="H279" s="39"/>
      <c r="I279" s="39"/>
      <c r="J279" s="39"/>
      <c r="K279" s="39"/>
      <c r="L279" s="39"/>
    </row>
    <row r="280" spans="1:12" ht="12.75">
      <c r="A280" s="39"/>
      <c r="B280" s="39"/>
      <c r="C280" s="39"/>
      <c r="D280" s="39"/>
      <c r="E280" s="39"/>
      <c r="F280" s="39"/>
      <c r="G280" s="39"/>
      <c r="H280" s="39"/>
      <c r="I280" s="39"/>
      <c r="J280" s="39"/>
      <c r="K280" s="39"/>
      <c r="L280" s="39"/>
    </row>
    <row r="281" spans="1:12" ht="12.75">
      <c r="A281" s="39"/>
      <c r="B281" s="39"/>
      <c r="C281" s="39"/>
      <c r="D281" s="39"/>
      <c r="E281" s="39"/>
      <c r="F281" s="39"/>
      <c r="G281" s="39"/>
      <c r="H281" s="39"/>
      <c r="I281" s="39"/>
      <c r="J281" s="39"/>
      <c r="K281" s="39"/>
      <c r="L281" s="39"/>
    </row>
    <row r="282" spans="1:12" ht="12.75">
      <c r="A282" s="39"/>
      <c r="B282" s="39"/>
      <c r="C282" s="39"/>
      <c r="D282" s="39"/>
      <c r="E282" s="39"/>
      <c r="F282" s="39"/>
      <c r="G282" s="39"/>
      <c r="H282" s="39"/>
      <c r="I282" s="39"/>
      <c r="J282" s="39"/>
      <c r="K282" s="39"/>
      <c r="L282" s="39"/>
    </row>
    <row r="283" spans="1:12" ht="12.75">
      <c r="A283" s="39"/>
      <c r="B283" s="39"/>
      <c r="C283" s="39"/>
      <c r="D283" s="39"/>
      <c r="E283" s="39"/>
      <c r="F283" s="39"/>
      <c r="G283" s="39"/>
      <c r="H283" s="39"/>
      <c r="I283" s="39"/>
      <c r="J283" s="39"/>
      <c r="K283" s="39"/>
      <c r="L283" s="39"/>
    </row>
    <row r="284" spans="1:12" ht="12.75">
      <c r="A284" s="39"/>
      <c r="B284" s="39"/>
      <c r="C284" s="39"/>
      <c r="D284" s="39"/>
      <c r="E284" s="39"/>
      <c r="F284" s="39"/>
      <c r="G284" s="39"/>
      <c r="H284" s="39"/>
      <c r="I284" s="39"/>
      <c r="J284" s="39"/>
      <c r="K284" s="39"/>
      <c r="L284" s="39"/>
    </row>
    <row r="285" spans="1:12" ht="12.75">
      <c r="A285" s="39"/>
      <c r="B285" s="39"/>
      <c r="C285" s="39"/>
      <c r="D285" s="39"/>
      <c r="E285" s="39"/>
      <c r="F285" s="39"/>
      <c r="G285" s="39"/>
      <c r="H285" s="39"/>
      <c r="I285" s="39"/>
      <c r="J285" s="39"/>
      <c r="K285" s="39"/>
      <c r="L285" s="39"/>
    </row>
    <row r="286" spans="1:12" ht="12.75">
      <c r="A286" s="39"/>
      <c r="B286" s="39"/>
      <c r="C286" s="39"/>
      <c r="D286" s="39"/>
      <c r="E286" s="39"/>
      <c r="F286" s="39"/>
      <c r="G286" s="39"/>
      <c r="H286" s="39"/>
      <c r="I286" s="39"/>
      <c r="J286" s="39"/>
      <c r="K286" s="39"/>
      <c r="L286" s="39"/>
    </row>
    <row r="287" spans="1:12" ht="12.75">
      <c r="A287" s="39"/>
      <c r="B287" s="39"/>
      <c r="C287" s="39"/>
      <c r="D287" s="39"/>
      <c r="E287" s="39"/>
      <c r="F287" s="39"/>
      <c r="G287" s="39"/>
      <c r="H287" s="39"/>
      <c r="I287" s="39"/>
      <c r="J287" s="39"/>
      <c r="K287" s="39"/>
      <c r="L287" s="39"/>
    </row>
    <row r="288" spans="1:12" ht="12.75">
      <c r="A288" s="39"/>
      <c r="B288" s="39"/>
      <c r="C288" s="39"/>
      <c r="D288" s="39"/>
      <c r="E288" s="39"/>
      <c r="F288" s="39"/>
      <c r="G288" s="39"/>
      <c r="H288" s="39"/>
      <c r="I288" s="39"/>
      <c r="J288" s="39"/>
      <c r="K288" s="39"/>
      <c r="L288" s="39"/>
    </row>
    <row r="289" spans="1:12" ht="12.75">
      <c r="A289" s="39"/>
      <c r="B289" s="39"/>
      <c r="C289" s="39"/>
      <c r="D289" s="39"/>
      <c r="E289" s="39"/>
      <c r="F289" s="39"/>
      <c r="G289" s="39"/>
      <c r="H289" s="39"/>
      <c r="I289" s="39"/>
      <c r="J289" s="39"/>
      <c r="K289" s="39"/>
      <c r="L289" s="39"/>
    </row>
    <row r="290" spans="1:12" ht="12.75">
      <c r="A290" s="39"/>
      <c r="B290" s="39"/>
      <c r="C290" s="39"/>
      <c r="D290" s="39"/>
      <c r="E290" s="39"/>
      <c r="F290" s="39"/>
      <c r="G290" s="39"/>
      <c r="H290" s="39"/>
      <c r="I290" s="39"/>
      <c r="J290" s="39"/>
      <c r="K290" s="39"/>
      <c r="L290" s="39"/>
    </row>
    <row r="291" spans="1:12" ht="12.75">
      <c r="A291" s="39"/>
      <c r="B291" s="39"/>
      <c r="C291" s="39"/>
      <c r="D291" s="39"/>
      <c r="E291" s="39"/>
      <c r="F291" s="39"/>
      <c r="G291" s="39"/>
      <c r="H291" s="39"/>
      <c r="I291" s="39"/>
      <c r="J291" s="39"/>
      <c r="K291" s="39"/>
      <c r="L291" s="39"/>
    </row>
    <row r="292" spans="1:12" ht="12.75">
      <c r="A292" s="39"/>
      <c r="B292" s="39"/>
      <c r="C292" s="39"/>
      <c r="D292" s="39"/>
      <c r="E292" s="39"/>
      <c r="F292" s="39"/>
      <c r="G292" s="39"/>
      <c r="H292" s="39"/>
      <c r="I292" s="39"/>
      <c r="J292" s="39"/>
      <c r="K292" s="39"/>
      <c r="L292" s="39"/>
    </row>
    <row r="293" spans="1:12" ht="12.75">
      <c r="A293" s="39"/>
      <c r="B293" s="39"/>
      <c r="C293" s="39"/>
      <c r="D293" s="39"/>
      <c r="E293" s="39"/>
      <c r="F293" s="39"/>
      <c r="G293" s="39"/>
      <c r="H293" s="39"/>
      <c r="I293" s="39"/>
      <c r="J293" s="39"/>
      <c r="K293" s="39"/>
      <c r="L293" s="39"/>
    </row>
    <row r="294" spans="1:12" ht="12.75">
      <c r="A294" s="39"/>
      <c r="B294" s="39"/>
      <c r="C294" s="39"/>
      <c r="D294" s="39"/>
      <c r="E294" s="39"/>
      <c r="F294" s="39"/>
      <c r="G294" s="39"/>
      <c r="H294" s="39"/>
      <c r="I294" s="39"/>
      <c r="J294" s="39"/>
      <c r="K294" s="39"/>
      <c r="L294" s="39"/>
    </row>
    <row r="295" spans="1:12" ht="12.75">
      <c r="A295" s="39"/>
      <c r="B295" s="39"/>
      <c r="C295" s="39"/>
      <c r="D295" s="39"/>
      <c r="E295" s="39"/>
      <c r="F295" s="39"/>
      <c r="G295" s="39"/>
      <c r="H295" s="39"/>
      <c r="I295" s="39"/>
      <c r="J295" s="39"/>
      <c r="K295" s="39"/>
      <c r="L295" s="39"/>
    </row>
    <row r="296" spans="1:12" ht="12.75">
      <c r="A296" s="39"/>
      <c r="B296" s="39"/>
      <c r="C296" s="39"/>
      <c r="D296" s="39"/>
      <c r="E296" s="39"/>
      <c r="F296" s="39"/>
      <c r="G296" s="39"/>
      <c r="H296" s="39"/>
      <c r="I296" s="39"/>
      <c r="J296" s="39"/>
      <c r="K296" s="39"/>
      <c r="L296" s="39"/>
    </row>
    <row r="297" spans="1:12" ht="12.75">
      <c r="A297" s="39"/>
      <c r="B297" s="39"/>
      <c r="C297" s="39"/>
      <c r="D297" s="39"/>
      <c r="E297" s="39"/>
      <c r="F297" s="39"/>
      <c r="G297" s="39"/>
      <c r="H297" s="39"/>
      <c r="I297" s="39"/>
      <c r="J297" s="39"/>
      <c r="K297" s="39"/>
      <c r="L297" s="39"/>
    </row>
    <row r="298" spans="1:12" ht="12.75">
      <c r="A298" s="39"/>
      <c r="B298" s="39"/>
      <c r="C298" s="39"/>
      <c r="D298" s="39"/>
      <c r="E298" s="39"/>
      <c r="F298" s="39"/>
      <c r="G298" s="39"/>
      <c r="H298" s="39"/>
      <c r="I298" s="39"/>
      <c r="J298" s="39"/>
      <c r="K298" s="39"/>
      <c r="L298" s="39"/>
    </row>
    <row r="299" spans="1:12" ht="12.75">
      <c r="A299" s="39"/>
      <c r="B299" s="39"/>
      <c r="C299" s="39"/>
      <c r="D299" s="39"/>
      <c r="E299" s="39"/>
      <c r="F299" s="39"/>
      <c r="G299" s="39"/>
      <c r="H299" s="39"/>
      <c r="I299" s="39"/>
      <c r="J299" s="39"/>
      <c r="K299" s="39"/>
      <c r="L299" s="39"/>
    </row>
    <row r="300" spans="1:12" ht="12.75">
      <c r="A300" s="39"/>
      <c r="B300" s="39"/>
      <c r="C300" s="39"/>
      <c r="D300" s="39"/>
      <c r="E300" s="39"/>
      <c r="F300" s="39"/>
      <c r="G300" s="39"/>
      <c r="H300" s="39"/>
      <c r="I300" s="39"/>
      <c r="J300" s="39"/>
      <c r="K300" s="39"/>
      <c r="L300" s="39"/>
    </row>
    <row r="301" spans="1:12" ht="12.75">
      <c r="A301" s="39"/>
      <c r="B301" s="39"/>
      <c r="C301" s="39"/>
      <c r="D301" s="39"/>
      <c r="E301" s="39"/>
      <c r="F301" s="39"/>
      <c r="G301" s="39"/>
      <c r="H301" s="39"/>
      <c r="I301" s="39"/>
      <c r="J301" s="39"/>
      <c r="K301" s="39"/>
      <c r="L301" s="39"/>
    </row>
    <row r="302" spans="1:12" ht="12.75">
      <c r="A302" s="39"/>
      <c r="B302" s="39"/>
      <c r="C302" s="39"/>
      <c r="D302" s="39"/>
      <c r="E302" s="39"/>
      <c r="F302" s="39"/>
      <c r="G302" s="39"/>
      <c r="H302" s="39"/>
      <c r="I302" s="39"/>
      <c r="J302" s="39"/>
      <c r="K302" s="39"/>
      <c r="L302" s="39"/>
    </row>
    <row r="303" spans="1:12" ht="12.75">
      <c r="A303" s="39"/>
      <c r="B303" s="39"/>
      <c r="C303" s="39"/>
      <c r="D303" s="39"/>
      <c r="E303" s="39"/>
      <c r="F303" s="39"/>
      <c r="G303" s="39"/>
      <c r="H303" s="39"/>
      <c r="I303" s="39"/>
      <c r="J303" s="39"/>
      <c r="K303" s="39"/>
      <c r="L303" s="39"/>
    </row>
    <row r="304" spans="1:12" ht="12.75">
      <c r="A304" s="39"/>
      <c r="B304" s="39"/>
      <c r="C304" s="39"/>
      <c r="D304" s="39"/>
      <c r="E304" s="39"/>
      <c r="F304" s="39"/>
      <c r="G304" s="39"/>
      <c r="H304" s="39"/>
      <c r="I304" s="39"/>
      <c r="J304" s="39"/>
      <c r="K304" s="39"/>
      <c r="L304" s="39"/>
    </row>
    <row r="305" spans="1:12" ht="12.75">
      <c r="A305" s="39"/>
      <c r="B305" s="39"/>
      <c r="C305" s="39"/>
      <c r="D305" s="39"/>
      <c r="E305" s="39"/>
      <c r="F305" s="39"/>
      <c r="G305" s="39"/>
      <c r="H305" s="39"/>
      <c r="I305" s="39"/>
      <c r="J305" s="39"/>
      <c r="K305" s="39"/>
      <c r="L305" s="39"/>
    </row>
    <row r="306" spans="1:12" ht="12.75">
      <c r="A306" s="39"/>
      <c r="B306" s="39"/>
      <c r="C306" s="39"/>
      <c r="D306" s="39"/>
      <c r="E306" s="39"/>
      <c r="F306" s="39"/>
      <c r="G306" s="39"/>
      <c r="H306" s="39"/>
      <c r="I306" s="39"/>
      <c r="J306" s="39"/>
      <c r="K306" s="39"/>
      <c r="L306" s="39"/>
    </row>
    <row r="307" spans="1:12" ht="12.75">
      <c r="A307" s="39"/>
      <c r="B307" s="39"/>
      <c r="C307" s="39"/>
      <c r="D307" s="39"/>
      <c r="E307" s="39"/>
      <c r="F307" s="39"/>
      <c r="G307" s="39"/>
      <c r="H307" s="39"/>
      <c r="I307" s="39"/>
      <c r="J307" s="39"/>
      <c r="K307" s="39"/>
      <c r="L307" s="39"/>
    </row>
    <row r="308" spans="1:12" ht="12.75">
      <c r="A308" s="39"/>
      <c r="B308" s="39"/>
      <c r="C308" s="39"/>
      <c r="D308" s="39"/>
      <c r="E308" s="39"/>
      <c r="F308" s="39"/>
      <c r="G308" s="39"/>
      <c r="H308" s="39"/>
      <c r="I308" s="39"/>
      <c r="J308" s="39"/>
      <c r="K308" s="39"/>
      <c r="L308" s="39"/>
    </row>
    <row r="309" spans="1:12" ht="12.75">
      <c r="A309" s="39"/>
      <c r="B309" s="39"/>
      <c r="C309" s="39"/>
      <c r="D309" s="39"/>
      <c r="E309" s="39"/>
      <c r="F309" s="39"/>
      <c r="G309" s="39"/>
      <c r="H309" s="39"/>
      <c r="I309" s="39"/>
      <c r="J309" s="39"/>
      <c r="K309" s="39"/>
      <c r="L309" s="39"/>
    </row>
    <row r="310" spans="1:12" ht="12.75">
      <c r="A310" s="39"/>
      <c r="B310" s="39"/>
      <c r="C310" s="39"/>
      <c r="D310" s="39"/>
      <c r="E310" s="39"/>
      <c r="F310" s="39"/>
      <c r="G310" s="39"/>
      <c r="H310" s="39"/>
      <c r="I310" s="39"/>
      <c r="J310" s="39"/>
      <c r="K310" s="39"/>
      <c r="L310" s="39"/>
    </row>
    <row r="311" spans="1:12" ht="12.75">
      <c r="A311" s="39"/>
      <c r="B311" s="39"/>
      <c r="C311" s="39"/>
      <c r="D311" s="39"/>
      <c r="E311" s="39"/>
      <c r="F311" s="39"/>
      <c r="G311" s="39"/>
      <c r="H311" s="39"/>
      <c r="I311" s="39"/>
      <c r="J311" s="39"/>
      <c r="K311" s="39"/>
      <c r="L311" s="39"/>
    </row>
    <row r="312" spans="1:12" ht="12.75">
      <c r="A312" s="39"/>
      <c r="B312" s="39"/>
      <c r="C312" s="39"/>
      <c r="D312" s="39"/>
      <c r="E312" s="39"/>
      <c r="F312" s="39"/>
      <c r="G312" s="39"/>
      <c r="H312" s="39"/>
      <c r="I312" s="39"/>
      <c r="J312" s="39"/>
      <c r="K312" s="39"/>
      <c r="L312" s="39"/>
    </row>
    <row r="313" spans="1:12" ht="12.75">
      <c r="A313" s="39"/>
      <c r="B313" s="39"/>
      <c r="C313" s="39"/>
      <c r="D313" s="39"/>
      <c r="E313" s="39"/>
      <c r="F313" s="39"/>
      <c r="G313" s="39"/>
      <c r="H313" s="39"/>
      <c r="I313" s="39"/>
      <c r="J313" s="39"/>
      <c r="K313" s="39"/>
      <c r="L313" s="39"/>
    </row>
    <row r="314" spans="1:12" ht="12.75">
      <c r="A314" s="39"/>
      <c r="B314" s="39"/>
      <c r="C314" s="39"/>
      <c r="D314" s="39"/>
      <c r="E314" s="39"/>
      <c r="F314" s="39"/>
      <c r="G314" s="39"/>
      <c r="H314" s="39"/>
      <c r="I314" s="39"/>
      <c r="J314" s="39"/>
      <c r="K314" s="39"/>
      <c r="L314" s="39"/>
    </row>
    <row r="315" spans="1:12" ht="12.75">
      <c r="A315" s="39"/>
      <c r="B315" s="39"/>
      <c r="C315" s="39"/>
      <c r="D315" s="39"/>
      <c r="E315" s="39"/>
      <c r="F315" s="39"/>
      <c r="G315" s="39"/>
      <c r="H315" s="39"/>
      <c r="I315" s="39"/>
      <c r="J315" s="39"/>
      <c r="K315" s="39"/>
      <c r="L315" s="39"/>
    </row>
    <row r="316" spans="1:12" ht="12.75">
      <c r="A316" s="39"/>
      <c r="B316" s="39"/>
      <c r="C316" s="39"/>
      <c r="D316" s="39"/>
      <c r="E316" s="39"/>
      <c r="F316" s="39"/>
      <c r="G316" s="39"/>
      <c r="H316" s="39"/>
      <c r="I316" s="39"/>
      <c r="J316" s="39"/>
      <c r="K316" s="39"/>
      <c r="L316" s="39"/>
    </row>
    <row r="317" spans="1:12" ht="12.75">
      <c r="A317" s="39"/>
      <c r="B317" s="39"/>
      <c r="C317" s="39"/>
      <c r="D317" s="39"/>
      <c r="E317" s="39"/>
      <c r="F317" s="39"/>
      <c r="G317" s="39"/>
      <c r="H317" s="39"/>
      <c r="I317" s="39"/>
      <c r="J317" s="39"/>
      <c r="K317" s="39"/>
      <c r="L317" s="39"/>
    </row>
    <row r="318" spans="1:12" ht="12.75">
      <c r="A318" s="39"/>
      <c r="B318" s="39"/>
      <c r="C318" s="39"/>
      <c r="D318" s="39"/>
      <c r="E318" s="39"/>
      <c r="F318" s="39"/>
      <c r="G318" s="39"/>
      <c r="H318" s="39"/>
      <c r="I318" s="39"/>
      <c r="J318" s="39"/>
      <c r="K318" s="39"/>
      <c r="L318" s="39"/>
    </row>
    <row r="319" spans="1:12" ht="12.75">
      <c r="A319" s="39"/>
      <c r="B319" s="39"/>
      <c r="C319" s="39"/>
      <c r="D319" s="39"/>
      <c r="E319" s="39"/>
      <c r="F319" s="39"/>
      <c r="G319" s="39"/>
      <c r="H319" s="39"/>
      <c r="I319" s="39"/>
      <c r="J319" s="39"/>
      <c r="K319" s="39"/>
      <c r="L319" s="39"/>
    </row>
    <row r="320" spans="1:12" ht="12.75">
      <c r="A320" s="39"/>
      <c r="B320" s="39"/>
      <c r="C320" s="39"/>
      <c r="D320" s="39"/>
      <c r="E320" s="39"/>
      <c r="F320" s="39"/>
      <c r="G320" s="39"/>
      <c r="H320" s="39"/>
      <c r="I320" s="39"/>
      <c r="J320" s="39"/>
      <c r="K320" s="39"/>
      <c r="L320" s="39"/>
    </row>
    <row r="321" spans="1:12" ht="12.75">
      <c r="A321" s="39"/>
      <c r="B321" s="39"/>
      <c r="C321" s="39"/>
      <c r="D321" s="39"/>
      <c r="E321" s="39"/>
      <c r="F321" s="39"/>
      <c r="G321" s="39"/>
      <c r="H321" s="39"/>
      <c r="I321" s="39"/>
      <c r="J321" s="39"/>
      <c r="K321" s="39"/>
      <c r="L321" s="39"/>
    </row>
    <row r="322" spans="1:12" ht="12.75">
      <c r="A322" s="39"/>
      <c r="B322" s="39"/>
      <c r="C322" s="39"/>
      <c r="D322" s="39"/>
      <c r="E322" s="39"/>
      <c r="F322" s="39"/>
      <c r="G322" s="39"/>
      <c r="H322" s="39"/>
      <c r="I322" s="39"/>
      <c r="J322" s="39"/>
      <c r="K322" s="39"/>
      <c r="L322" s="39"/>
    </row>
    <row r="323" spans="1:12" ht="12.75">
      <c r="A323" s="39"/>
      <c r="B323" s="39"/>
      <c r="C323" s="39"/>
      <c r="D323" s="39"/>
      <c r="E323" s="39"/>
      <c r="F323" s="39"/>
      <c r="G323" s="39"/>
      <c r="H323" s="39"/>
      <c r="I323" s="39"/>
      <c r="J323" s="39"/>
      <c r="K323" s="39"/>
      <c r="L323" s="39"/>
    </row>
    <row r="324" spans="1:12" ht="12.75">
      <c r="A324" s="39"/>
      <c r="B324" s="39"/>
      <c r="C324" s="39"/>
      <c r="D324" s="39"/>
      <c r="E324" s="39"/>
      <c r="F324" s="39"/>
      <c r="G324" s="39"/>
      <c r="H324" s="39"/>
      <c r="I324" s="39"/>
      <c r="J324" s="39"/>
      <c r="K324" s="39"/>
      <c r="L324" s="39"/>
    </row>
    <row r="325" spans="1:12" ht="12.75">
      <c r="A325" s="39"/>
      <c r="B325" s="39"/>
      <c r="C325" s="39"/>
      <c r="D325" s="39"/>
      <c r="E325" s="39"/>
      <c r="F325" s="39"/>
      <c r="G325" s="39"/>
      <c r="H325" s="39"/>
      <c r="I325" s="39"/>
      <c r="J325" s="39"/>
      <c r="K325" s="39"/>
      <c r="L325" s="39"/>
    </row>
    <row r="326" spans="1:12" ht="12.75">
      <c r="A326" s="39"/>
      <c r="B326" s="39"/>
      <c r="C326" s="39"/>
      <c r="D326" s="39"/>
      <c r="E326" s="39"/>
      <c r="F326" s="39"/>
      <c r="G326" s="39"/>
      <c r="H326" s="39"/>
      <c r="I326" s="39"/>
      <c r="J326" s="39"/>
      <c r="K326" s="39"/>
      <c r="L326" s="39"/>
    </row>
    <row r="327" spans="1:12" ht="12.75">
      <c r="A327" s="39"/>
      <c r="B327" s="39"/>
      <c r="C327" s="39"/>
      <c r="D327" s="39"/>
      <c r="E327" s="39"/>
      <c r="F327" s="39"/>
      <c r="G327" s="39"/>
      <c r="H327" s="39"/>
      <c r="I327" s="39"/>
      <c r="J327" s="39"/>
      <c r="K327" s="39"/>
      <c r="L327" s="39"/>
    </row>
    <row r="328" spans="1:12" ht="12.75">
      <c r="A328" s="39"/>
      <c r="B328" s="39"/>
      <c r="C328" s="39"/>
      <c r="D328" s="39"/>
      <c r="E328" s="39"/>
      <c r="F328" s="39"/>
      <c r="G328" s="39"/>
      <c r="H328" s="39"/>
      <c r="I328" s="39"/>
      <c r="J328" s="39"/>
      <c r="K328" s="39"/>
      <c r="L328" s="39"/>
    </row>
    <row r="329" spans="1:12" ht="12.75">
      <c r="A329" s="39"/>
      <c r="B329" s="39"/>
      <c r="C329" s="39"/>
      <c r="D329" s="39"/>
      <c r="E329" s="39"/>
      <c r="F329" s="39"/>
      <c r="G329" s="39"/>
      <c r="H329" s="39"/>
      <c r="I329" s="39"/>
      <c r="J329" s="39"/>
      <c r="K329" s="39"/>
      <c r="L329" s="39"/>
    </row>
    <row r="330" spans="1:12" ht="12.75">
      <c r="A330" s="39"/>
      <c r="B330" s="39"/>
      <c r="C330" s="39"/>
      <c r="D330" s="39"/>
      <c r="E330" s="39"/>
      <c r="F330" s="39"/>
      <c r="G330" s="39"/>
      <c r="H330" s="39"/>
      <c r="I330" s="39"/>
      <c r="J330" s="39"/>
      <c r="K330" s="39"/>
      <c r="L330" s="39"/>
    </row>
    <row r="331" spans="1:12" ht="12.75">
      <c r="A331" s="39"/>
      <c r="B331" s="39"/>
      <c r="C331" s="39"/>
      <c r="D331" s="39"/>
      <c r="E331" s="39"/>
      <c r="F331" s="39"/>
      <c r="G331" s="39"/>
      <c r="H331" s="39"/>
      <c r="I331" s="39"/>
      <c r="J331" s="39"/>
      <c r="K331" s="39"/>
      <c r="L331" s="39"/>
    </row>
    <row r="332" spans="1:12" ht="12.75">
      <c r="A332" s="39"/>
      <c r="B332" s="39"/>
      <c r="C332" s="39"/>
      <c r="D332" s="39"/>
      <c r="E332" s="39"/>
      <c r="F332" s="39"/>
      <c r="G332" s="39"/>
      <c r="H332" s="39"/>
      <c r="I332" s="39"/>
      <c r="J332" s="39"/>
      <c r="K332" s="39"/>
      <c r="L332" s="39"/>
    </row>
    <row r="333" spans="1:12" ht="12.75">
      <c r="A333" s="39"/>
      <c r="B333" s="39"/>
      <c r="C333" s="39"/>
      <c r="D333" s="39"/>
      <c r="E333" s="39"/>
      <c r="F333" s="39"/>
      <c r="G333" s="39"/>
      <c r="H333" s="39"/>
      <c r="I333" s="39"/>
      <c r="J333" s="39"/>
      <c r="K333" s="39"/>
      <c r="L333" s="39"/>
    </row>
    <row r="334" spans="1:12" ht="12.75">
      <c r="A334" s="39"/>
      <c r="B334" s="39"/>
      <c r="C334" s="39"/>
      <c r="D334" s="39"/>
      <c r="E334" s="39"/>
      <c r="F334" s="39"/>
      <c r="G334" s="39"/>
      <c r="H334" s="39"/>
      <c r="I334" s="39"/>
      <c r="J334" s="39"/>
      <c r="K334" s="39"/>
      <c r="L334" s="39"/>
    </row>
    <row r="335" spans="1:12" ht="12.75">
      <c r="A335" s="39"/>
      <c r="B335" s="39"/>
      <c r="C335" s="39"/>
      <c r="D335" s="39"/>
      <c r="E335" s="39"/>
      <c r="F335" s="39"/>
      <c r="G335" s="39"/>
      <c r="H335" s="39"/>
      <c r="I335" s="39"/>
      <c r="J335" s="39"/>
      <c r="K335" s="39"/>
      <c r="L335" s="39"/>
    </row>
    <row r="336" spans="1:12" ht="12.75">
      <c r="A336" s="39"/>
      <c r="B336" s="39"/>
      <c r="C336" s="39"/>
      <c r="D336" s="39"/>
      <c r="E336" s="39"/>
      <c r="F336" s="39"/>
      <c r="G336" s="39"/>
      <c r="H336" s="39"/>
      <c r="I336" s="39"/>
      <c r="J336" s="39"/>
      <c r="K336" s="39"/>
      <c r="L336" s="39"/>
    </row>
    <row r="337" spans="1:12" ht="12.75">
      <c r="A337" s="39"/>
      <c r="B337" s="39"/>
      <c r="C337" s="39"/>
      <c r="D337" s="39"/>
      <c r="E337" s="39"/>
      <c r="F337" s="39"/>
      <c r="G337" s="39"/>
      <c r="H337" s="39"/>
      <c r="I337" s="39"/>
      <c r="J337" s="39"/>
      <c r="K337" s="39"/>
      <c r="L337" s="39"/>
    </row>
    <row r="338" spans="1:12" ht="12.75">
      <c r="A338" s="39"/>
      <c r="B338" s="39"/>
      <c r="C338" s="39"/>
      <c r="D338" s="39"/>
      <c r="E338" s="39"/>
      <c r="F338" s="39"/>
      <c r="G338" s="39"/>
      <c r="H338" s="39"/>
      <c r="I338" s="39"/>
      <c r="J338" s="39"/>
      <c r="K338" s="39"/>
      <c r="L338" s="39"/>
    </row>
    <row r="339" spans="1:12" ht="12.75">
      <c r="A339" s="39"/>
      <c r="B339" s="39"/>
      <c r="C339" s="39"/>
      <c r="D339" s="39"/>
      <c r="E339" s="39"/>
      <c r="F339" s="39"/>
      <c r="G339" s="39"/>
      <c r="H339" s="39"/>
      <c r="I339" s="39"/>
      <c r="J339" s="39"/>
      <c r="K339" s="39"/>
      <c r="L339" s="39"/>
    </row>
    <row r="340" spans="1:12" ht="12.75">
      <c r="A340" s="39"/>
      <c r="B340" s="39"/>
      <c r="C340" s="39"/>
      <c r="D340" s="39"/>
      <c r="E340" s="39"/>
      <c r="F340" s="39"/>
      <c r="G340" s="39"/>
      <c r="H340" s="39"/>
      <c r="I340" s="39"/>
      <c r="J340" s="39"/>
      <c r="K340" s="39"/>
      <c r="L340" s="39"/>
    </row>
    <row r="341" spans="1:12" ht="12.75">
      <c r="A341" s="39"/>
      <c r="B341" s="39"/>
      <c r="C341" s="39"/>
      <c r="D341" s="39"/>
      <c r="E341" s="39"/>
      <c r="F341" s="39"/>
      <c r="G341" s="39"/>
      <c r="H341" s="39"/>
      <c r="I341" s="39"/>
      <c r="J341" s="39"/>
      <c r="K341" s="39"/>
      <c r="L341" s="39"/>
    </row>
    <row r="342" spans="1:12" ht="12.75">
      <c r="A342" s="39"/>
      <c r="B342" s="39"/>
      <c r="C342" s="39"/>
      <c r="D342" s="39"/>
      <c r="E342" s="39"/>
      <c r="F342" s="39"/>
      <c r="G342" s="39"/>
      <c r="H342" s="39"/>
      <c r="I342" s="39"/>
      <c r="J342" s="39"/>
      <c r="K342" s="39"/>
      <c r="L342" s="39"/>
    </row>
    <row r="343" spans="1:12" ht="12.75">
      <c r="A343" s="39"/>
      <c r="B343" s="39"/>
      <c r="C343" s="39"/>
      <c r="D343" s="39"/>
      <c r="E343" s="39"/>
      <c r="F343" s="39"/>
      <c r="G343" s="39"/>
      <c r="H343" s="39"/>
      <c r="I343" s="39"/>
      <c r="J343" s="39"/>
      <c r="K343" s="39"/>
      <c r="L343" s="39"/>
    </row>
    <row r="344" spans="1:12" ht="12.75">
      <c r="A344" s="39"/>
      <c r="B344" s="39"/>
      <c r="C344" s="39"/>
      <c r="D344" s="39"/>
      <c r="E344" s="39"/>
      <c r="F344" s="39"/>
      <c r="G344" s="39"/>
      <c r="H344" s="39"/>
      <c r="I344" s="39"/>
      <c r="J344" s="39"/>
      <c r="K344" s="39"/>
      <c r="L344" s="39"/>
    </row>
    <row r="345" spans="1:12" ht="12.75">
      <c r="A345" s="39"/>
      <c r="B345" s="39"/>
      <c r="C345" s="39"/>
      <c r="D345" s="39"/>
      <c r="E345" s="39"/>
      <c r="F345" s="39"/>
      <c r="G345" s="39"/>
      <c r="H345" s="39"/>
      <c r="I345" s="39"/>
      <c r="J345" s="39"/>
      <c r="K345" s="39"/>
      <c r="L345" s="39"/>
    </row>
    <row r="346" spans="1:12" ht="12.75">
      <c r="A346" s="39"/>
      <c r="B346" s="39"/>
      <c r="C346" s="39"/>
      <c r="D346" s="39"/>
      <c r="E346" s="39"/>
      <c r="F346" s="39"/>
      <c r="G346" s="39"/>
      <c r="H346" s="39"/>
      <c r="I346" s="39"/>
      <c r="J346" s="39"/>
      <c r="K346" s="39"/>
      <c r="L346" s="39"/>
    </row>
    <row r="347" spans="1:12" ht="12.75">
      <c r="A347" s="39"/>
      <c r="B347" s="39"/>
      <c r="C347" s="39"/>
      <c r="D347" s="39"/>
      <c r="E347" s="39"/>
      <c r="F347" s="39"/>
      <c r="G347" s="39"/>
      <c r="H347" s="39"/>
      <c r="I347" s="39"/>
      <c r="J347" s="39"/>
      <c r="K347" s="39"/>
      <c r="L347" s="39"/>
    </row>
    <row r="348" spans="1:12" ht="12.75">
      <c r="A348" s="39"/>
      <c r="B348" s="39"/>
      <c r="C348" s="39"/>
      <c r="D348" s="39"/>
      <c r="E348" s="39"/>
      <c r="F348" s="39"/>
      <c r="G348" s="39"/>
      <c r="H348" s="39"/>
      <c r="I348" s="39"/>
      <c r="J348" s="39"/>
      <c r="K348" s="39"/>
      <c r="L348" s="39"/>
    </row>
    <row r="349" spans="1:12" ht="12.75">
      <c r="A349" s="39"/>
      <c r="B349" s="39"/>
      <c r="C349" s="39"/>
      <c r="D349" s="39"/>
      <c r="E349" s="39"/>
      <c r="F349" s="39"/>
      <c r="G349" s="39"/>
      <c r="H349" s="39"/>
      <c r="I349" s="39"/>
      <c r="J349" s="39"/>
      <c r="K349" s="39"/>
      <c r="L349" s="39"/>
    </row>
    <row r="350" spans="1:12" ht="12.75">
      <c r="A350" s="39"/>
      <c r="B350" s="39"/>
      <c r="C350" s="39"/>
      <c r="D350" s="39"/>
      <c r="E350" s="39"/>
      <c r="F350" s="39"/>
      <c r="G350" s="39"/>
      <c r="H350" s="39"/>
      <c r="I350" s="39"/>
      <c r="J350" s="39"/>
      <c r="K350" s="39"/>
      <c r="L350" s="39"/>
    </row>
    <row r="351" spans="1:12" ht="12.75">
      <c r="A351" s="39"/>
      <c r="B351" s="39"/>
      <c r="C351" s="39"/>
      <c r="D351" s="39"/>
      <c r="E351" s="39"/>
      <c r="F351" s="39"/>
      <c r="G351" s="39"/>
      <c r="H351" s="39"/>
      <c r="I351" s="39"/>
      <c r="J351" s="39"/>
      <c r="K351" s="39"/>
      <c r="L351" s="39"/>
    </row>
    <row r="352" spans="1:12" ht="12.75">
      <c r="A352" s="39"/>
      <c r="B352" s="39"/>
      <c r="C352" s="39"/>
      <c r="D352" s="39"/>
      <c r="E352" s="39"/>
      <c r="F352" s="39"/>
      <c r="G352" s="39"/>
      <c r="H352" s="39"/>
      <c r="I352" s="39"/>
      <c r="J352" s="39"/>
      <c r="K352" s="39"/>
      <c r="L352" s="39"/>
    </row>
    <row r="353" spans="1:12" ht="12.75">
      <c r="A353" s="39"/>
      <c r="B353" s="39"/>
      <c r="C353" s="39"/>
      <c r="D353" s="39"/>
      <c r="E353" s="39"/>
      <c r="F353" s="39"/>
      <c r="G353" s="39"/>
      <c r="H353" s="39"/>
      <c r="I353" s="39"/>
      <c r="J353" s="39"/>
      <c r="K353" s="39"/>
      <c r="L353" s="39"/>
    </row>
    <row r="354" spans="1:12" ht="12.75">
      <c r="A354" s="39"/>
      <c r="B354" s="39"/>
      <c r="C354" s="39"/>
      <c r="D354" s="39"/>
      <c r="E354" s="39"/>
      <c r="F354" s="39"/>
      <c r="G354" s="39"/>
      <c r="H354" s="39"/>
      <c r="I354" s="39"/>
      <c r="J354" s="39"/>
      <c r="K354" s="39"/>
      <c r="L354" s="39"/>
    </row>
    <row r="355" spans="1:12" ht="12.75">
      <c r="A355" s="39"/>
      <c r="B355" s="39"/>
      <c r="C355" s="39"/>
      <c r="D355" s="39"/>
      <c r="E355" s="39"/>
      <c r="F355" s="39"/>
      <c r="G355" s="39"/>
      <c r="H355" s="39"/>
      <c r="I355" s="39"/>
      <c r="J355" s="39"/>
      <c r="K355" s="39"/>
      <c r="L355" s="39"/>
    </row>
    <row r="356" spans="1:12" ht="12.75">
      <c r="A356" s="39"/>
      <c r="B356" s="39"/>
      <c r="C356" s="39"/>
      <c r="D356" s="39"/>
      <c r="E356" s="39"/>
      <c r="F356" s="39"/>
      <c r="G356" s="39"/>
      <c r="H356" s="39"/>
      <c r="I356" s="39"/>
      <c r="J356" s="39"/>
      <c r="K356" s="39"/>
      <c r="L356" s="39"/>
    </row>
    <row r="357" spans="1:12" ht="12.75">
      <c r="A357" s="39"/>
      <c r="B357" s="39"/>
      <c r="C357" s="39"/>
      <c r="D357" s="39"/>
      <c r="E357" s="39"/>
      <c r="F357" s="39"/>
      <c r="G357" s="39"/>
      <c r="H357" s="39"/>
      <c r="I357" s="39"/>
      <c r="J357" s="39"/>
      <c r="K357" s="39"/>
      <c r="L357" s="39"/>
    </row>
    <row r="358" spans="1:12" ht="12.75">
      <c r="A358" s="39"/>
      <c r="B358" s="39"/>
      <c r="C358" s="39"/>
      <c r="D358" s="39"/>
      <c r="E358" s="39"/>
      <c r="F358" s="39"/>
      <c r="G358" s="39"/>
      <c r="H358" s="39"/>
      <c r="I358" s="39"/>
      <c r="J358" s="39"/>
      <c r="K358" s="39"/>
      <c r="L358" s="39"/>
    </row>
    <row r="359" spans="1:12" ht="12.75">
      <c r="A359" s="39"/>
      <c r="B359" s="39"/>
      <c r="C359" s="39"/>
      <c r="D359" s="39"/>
      <c r="E359" s="39"/>
      <c r="F359" s="39"/>
      <c r="G359" s="39"/>
      <c r="H359" s="39"/>
      <c r="I359" s="39"/>
      <c r="J359" s="39"/>
      <c r="K359" s="39"/>
      <c r="L359" s="39"/>
    </row>
    <row r="360" spans="1:12" ht="12.75">
      <c r="A360" s="39"/>
      <c r="B360" s="39"/>
      <c r="C360" s="39"/>
      <c r="D360" s="39"/>
      <c r="E360" s="39"/>
      <c r="F360" s="39"/>
      <c r="G360" s="39"/>
      <c r="H360" s="39"/>
      <c r="I360" s="39"/>
      <c r="J360" s="39"/>
      <c r="K360" s="39"/>
      <c r="L360" s="39"/>
    </row>
    <row r="361" spans="1:12" ht="12.75">
      <c r="A361" s="39"/>
      <c r="B361" s="39"/>
      <c r="C361" s="39"/>
      <c r="D361" s="39"/>
      <c r="E361" s="39"/>
      <c r="F361" s="39"/>
      <c r="G361" s="39"/>
      <c r="H361" s="39"/>
      <c r="I361" s="39"/>
      <c r="J361" s="39"/>
      <c r="K361" s="39"/>
      <c r="L361" s="39"/>
    </row>
    <row r="362" spans="1:12" ht="12.75">
      <c r="A362" s="39"/>
      <c r="B362" s="39"/>
      <c r="C362" s="39"/>
      <c r="D362" s="39"/>
      <c r="E362" s="39"/>
      <c r="F362" s="39"/>
      <c r="G362" s="39"/>
      <c r="H362" s="39"/>
      <c r="I362" s="39"/>
      <c r="J362" s="39"/>
      <c r="K362" s="39"/>
      <c r="L362" s="39"/>
    </row>
    <row r="363" spans="1:12" ht="12.75">
      <c r="A363" s="39"/>
      <c r="B363" s="39"/>
      <c r="C363" s="39"/>
      <c r="D363" s="39"/>
      <c r="E363" s="39"/>
      <c r="F363" s="39"/>
      <c r="G363" s="39"/>
      <c r="H363" s="39"/>
      <c r="I363" s="39"/>
      <c r="J363" s="39"/>
      <c r="K363" s="39"/>
      <c r="L363" s="39"/>
    </row>
    <row r="364" spans="1:12" ht="12.75">
      <c r="A364" s="39"/>
      <c r="B364" s="39"/>
      <c r="C364" s="39"/>
      <c r="D364" s="39"/>
      <c r="E364" s="39"/>
      <c r="F364" s="39"/>
      <c r="G364" s="39"/>
      <c r="H364" s="39"/>
      <c r="I364" s="39"/>
      <c r="J364" s="39"/>
      <c r="K364" s="39"/>
      <c r="L364" s="39"/>
    </row>
    <row r="365" spans="1:12" ht="12.75">
      <c r="A365" s="39"/>
      <c r="B365" s="39"/>
      <c r="C365" s="39"/>
      <c r="D365" s="39"/>
      <c r="E365" s="39"/>
      <c r="F365" s="39"/>
      <c r="G365" s="39"/>
      <c r="H365" s="39"/>
      <c r="I365" s="39"/>
      <c r="J365" s="39"/>
      <c r="K365" s="39"/>
      <c r="L365" s="39"/>
    </row>
    <row r="366" spans="1:12" ht="12.75">
      <c r="A366" s="39"/>
      <c r="B366" s="39"/>
      <c r="C366" s="39"/>
      <c r="D366" s="39"/>
      <c r="E366" s="39"/>
      <c r="F366" s="39"/>
      <c r="G366" s="39"/>
      <c r="H366" s="39"/>
      <c r="I366" s="39"/>
      <c r="J366" s="39"/>
      <c r="K366" s="39"/>
      <c r="L366" s="39"/>
    </row>
    <row r="367" spans="1:12" ht="12.75">
      <c r="A367" s="39"/>
      <c r="B367" s="39"/>
      <c r="C367" s="39"/>
      <c r="D367" s="39"/>
      <c r="E367" s="39"/>
      <c r="F367" s="39"/>
      <c r="G367" s="39"/>
      <c r="H367" s="39"/>
      <c r="I367" s="39"/>
      <c r="J367" s="39"/>
      <c r="K367" s="39"/>
      <c r="L367" s="39"/>
    </row>
    <row r="368" spans="1:12" ht="12.75">
      <c r="A368" s="39"/>
      <c r="B368" s="39"/>
      <c r="C368" s="39"/>
      <c r="D368" s="39"/>
      <c r="E368" s="39"/>
      <c r="F368" s="39"/>
      <c r="G368" s="39"/>
      <c r="H368" s="39"/>
      <c r="I368" s="39"/>
      <c r="J368" s="39"/>
      <c r="K368" s="39"/>
      <c r="L368" s="39"/>
    </row>
    <row r="369" spans="1:12" ht="12.75">
      <c r="A369" s="39"/>
      <c r="B369" s="39"/>
      <c r="C369" s="39"/>
      <c r="D369" s="39"/>
      <c r="E369" s="39"/>
      <c r="F369" s="39"/>
      <c r="G369" s="39"/>
      <c r="H369" s="39"/>
      <c r="I369" s="39"/>
      <c r="J369" s="39"/>
      <c r="K369" s="39"/>
      <c r="L369" s="39"/>
    </row>
    <row r="370" spans="1:12" ht="12.75">
      <c r="A370" s="39"/>
      <c r="B370" s="39"/>
      <c r="C370" s="39"/>
      <c r="D370" s="39"/>
      <c r="E370" s="39"/>
      <c r="F370" s="39"/>
      <c r="G370" s="39"/>
      <c r="H370" s="39"/>
      <c r="I370" s="39"/>
      <c r="J370" s="39"/>
      <c r="K370" s="39"/>
      <c r="L370" s="39"/>
    </row>
    <row r="371" spans="1:12" ht="12.75">
      <c r="A371" s="39"/>
      <c r="B371" s="39"/>
      <c r="C371" s="39"/>
      <c r="D371" s="39"/>
      <c r="E371" s="39"/>
      <c r="F371" s="39"/>
      <c r="G371" s="39"/>
      <c r="H371" s="39"/>
      <c r="I371" s="39"/>
      <c r="J371" s="39"/>
      <c r="K371" s="39"/>
      <c r="L371" s="39"/>
    </row>
    <row r="372" spans="1:12" ht="12.75">
      <c r="A372" s="39"/>
      <c r="B372" s="39"/>
      <c r="C372" s="39"/>
      <c r="D372" s="39"/>
      <c r="E372" s="39"/>
      <c r="F372" s="39"/>
      <c r="G372" s="39"/>
      <c r="H372" s="39"/>
      <c r="I372" s="39"/>
      <c r="J372" s="39"/>
      <c r="K372" s="39"/>
      <c r="L372" s="39"/>
    </row>
    <row r="373" spans="1:12" ht="12.75">
      <c r="A373" s="39"/>
      <c r="B373" s="39"/>
      <c r="C373" s="39"/>
      <c r="D373" s="39"/>
      <c r="E373" s="39"/>
      <c r="F373" s="39"/>
      <c r="G373" s="39"/>
      <c r="H373" s="39"/>
      <c r="I373" s="39"/>
      <c r="J373" s="39"/>
      <c r="K373" s="39"/>
      <c r="L373" s="39"/>
    </row>
    <row r="374" spans="1:12" ht="12.75">
      <c r="A374" s="39"/>
      <c r="B374" s="39"/>
      <c r="C374" s="39"/>
      <c r="D374" s="39"/>
      <c r="E374" s="39"/>
      <c r="F374" s="39"/>
      <c r="G374" s="39"/>
      <c r="H374" s="39"/>
      <c r="I374" s="39"/>
      <c r="J374" s="39"/>
      <c r="K374" s="39"/>
      <c r="L374" s="39"/>
    </row>
    <row r="375" spans="1:12" ht="12.75">
      <c r="A375" s="39"/>
      <c r="B375" s="39"/>
      <c r="C375" s="39"/>
      <c r="D375" s="39"/>
      <c r="E375" s="39"/>
      <c r="F375" s="39"/>
      <c r="G375" s="39"/>
      <c r="H375" s="39"/>
      <c r="I375" s="39"/>
      <c r="J375" s="39"/>
      <c r="K375" s="39"/>
      <c r="L375" s="39"/>
    </row>
    <row r="376" spans="1:12" ht="12.75">
      <c r="A376" s="39"/>
      <c r="B376" s="39"/>
      <c r="C376" s="39"/>
      <c r="D376" s="39"/>
      <c r="E376" s="39"/>
      <c r="F376" s="39"/>
      <c r="G376" s="39"/>
      <c r="H376" s="39"/>
      <c r="I376" s="39"/>
      <c r="J376" s="39"/>
      <c r="K376" s="39"/>
      <c r="L376" s="39"/>
    </row>
    <row r="377" spans="1:12" ht="12.75">
      <c r="A377" s="39"/>
      <c r="B377" s="39"/>
      <c r="C377" s="39"/>
      <c r="D377" s="39"/>
      <c r="E377" s="39"/>
      <c r="F377" s="39"/>
      <c r="G377" s="39"/>
      <c r="H377" s="39"/>
      <c r="I377" s="39"/>
      <c r="J377" s="39"/>
      <c r="K377" s="39"/>
      <c r="L377" s="39"/>
    </row>
    <row r="378" spans="1:12" ht="12.75">
      <c r="A378" s="39"/>
      <c r="B378" s="39"/>
      <c r="C378" s="39"/>
      <c r="D378" s="39"/>
      <c r="E378" s="39"/>
      <c r="F378" s="39"/>
      <c r="G378" s="39"/>
      <c r="H378" s="39"/>
      <c r="I378" s="39"/>
      <c r="J378" s="39"/>
      <c r="K378" s="39"/>
      <c r="L378" s="39"/>
    </row>
    <row r="379" spans="1:12" ht="12.75">
      <c r="A379" s="39"/>
      <c r="B379" s="39"/>
      <c r="C379" s="39"/>
      <c r="D379" s="39"/>
      <c r="E379" s="39"/>
      <c r="F379" s="39"/>
      <c r="G379" s="39"/>
      <c r="H379" s="39"/>
      <c r="I379" s="39"/>
      <c r="J379" s="39"/>
      <c r="K379" s="39"/>
      <c r="L379" s="39"/>
    </row>
    <row r="380" spans="1:12" ht="12.75">
      <c r="A380" s="39"/>
      <c r="B380" s="39"/>
      <c r="C380" s="39"/>
      <c r="D380" s="39"/>
      <c r="E380" s="39"/>
      <c r="F380" s="39"/>
      <c r="G380" s="39"/>
      <c r="H380" s="39"/>
      <c r="I380" s="39"/>
      <c r="J380" s="39"/>
      <c r="K380" s="39"/>
      <c r="L380" s="39"/>
    </row>
    <row r="381" spans="1:12" ht="12.75">
      <c r="A381" s="39"/>
      <c r="B381" s="39"/>
      <c r="C381" s="39"/>
      <c r="D381" s="39"/>
      <c r="E381" s="39"/>
      <c r="F381" s="39"/>
      <c r="G381" s="39"/>
      <c r="H381" s="39"/>
      <c r="I381" s="39"/>
      <c r="J381" s="39"/>
      <c r="K381" s="39"/>
      <c r="L381" s="39"/>
    </row>
    <row r="382" spans="1:12" ht="12.75">
      <c r="A382" s="39"/>
      <c r="B382" s="39"/>
      <c r="C382" s="39"/>
      <c r="D382" s="39"/>
      <c r="E382" s="39"/>
      <c r="F382" s="39"/>
      <c r="G382" s="39"/>
      <c r="H382" s="39"/>
      <c r="I382" s="39"/>
      <c r="J382" s="39"/>
      <c r="K382" s="39"/>
      <c r="L382" s="39"/>
    </row>
    <row r="383" spans="1:12" ht="12.75">
      <c r="A383" s="39"/>
      <c r="B383" s="39"/>
      <c r="C383" s="39"/>
      <c r="D383" s="39"/>
      <c r="E383" s="39"/>
      <c r="F383" s="39"/>
      <c r="G383" s="39"/>
      <c r="H383" s="39"/>
      <c r="I383" s="39"/>
      <c r="J383" s="39"/>
      <c r="K383" s="39"/>
      <c r="L383" s="39"/>
    </row>
    <row r="384" spans="1:12" ht="12.75">
      <c r="A384" s="39"/>
      <c r="B384" s="39"/>
      <c r="C384" s="39"/>
      <c r="D384" s="39"/>
      <c r="E384" s="39"/>
      <c r="F384" s="39"/>
      <c r="G384" s="39"/>
      <c r="H384" s="39"/>
      <c r="I384" s="39"/>
      <c r="J384" s="39"/>
      <c r="K384" s="39"/>
      <c r="L384" s="39"/>
    </row>
    <row r="385" spans="1:12" ht="12.75">
      <c r="A385" s="39"/>
      <c r="B385" s="39"/>
      <c r="C385" s="39"/>
      <c r="D385" s="39"/>
      <c r="E385" s="39"/>
      <c r="F385" s="39"/>
      <c r="G385" s="39"/>
      <c r="H385" s="39"/>
      <c r="I385" s="39"/>
      <c r="J385" s="39"/>
      <c r="K385" s="39"/>
      <c r="L385" s="39"/>
    </row>
    <row r="386" spans="1:12" ht="12.75">
      <c r="A386" s="39"/>
      <c r="B386" s="39"/>
      <c r="C386" s="39"/>
      <c r="D386" s="39"/>
      <c r="E386" s="39"/>
      <c r="F386" s="39"/>
      <c r="G386" s="39"/>
      <c r="H386" s="39"/>
      <c r="I386" s="39"/>
      <c r="J386" s="39"/>
      <c r="K386" s="39"/>
      <c r="L386" s="39"/>
    </row>
    <row r="387" spans="1:12" ht="12.75">
      <c r="A387" s="39"/>
      <c r="B387" s="39"/>
      <c r="C387" s="39"/>
      <c r="D387" s="39"/>
      <c r="E387" s="39"/>
      <c r="F387" s="39"/>
      <c r="G387" s="39"/>
      <c r="H387" s="39"/>
      <c r="I387" s="39"/>
      <c r="J387" s="39"/>
      <c r="K387" s="39"/>
      <c r="L387" s="39"/>
    </row>
    <row r="388" spans="1:12" ht="12.75">
      <c r="A388" s="39"/>
      <c r="B388" s="39"/>
      <c r="C388" s="39"/>
      <c r="D388" s="39"/>
      <c r="E388" s="39"/>
      <c r="F388" s="39"/>
      <c r="G388" s="39"/>
      <c r="H388" s="39"/>
      <c r="I388" s="39"/>
      <c r="J388" s="39"/>
      <c r="K388" s="39"/>
      <c r="L388" s="39"/>
    </row>
    <row r="389" spans="1:12" ht="12.75">
      <c r="A389" s="39"/>
      <c r="B389" s="39"/>
      <c r="C389" s="39"/>
      <c r="D389" s="39"/>
      <c r="E389" s="39"/>
      <c r="F389" s="39"/>
      <c r="G389" s="39"/>
      <c r="H389" s="39"/>
      <c r="I389" s="39"/>
      <c r="J389" s="39"/>
      <c r="K389" s="39"/>
      <c r="L389" s="39"/>
    </row>
    <row r="390" spans="1:12" ht="12.75">
      <c r="A390" s="39"/>
      <c r="B390" s="39"/>
      <c r="C390" s="39"/>
      <c r="D390" s="39"/>
      <c r="E390" s="39"/>
      <c r="F390" s="39"/>
      <c r="G390" s="39"/>
      <c r="H390" s="39"/>
      <c r="I390" s="39"/>
      <c r="J390" s="39"/>
      <c r="K390" s="39"/>
      <c r="L390" s="39"/>
    </row>
    <row r="391" spans="1:12" ht="12.75">
      <c r="A391" s="39"/>
      <c r="B391" s="39"/>
      <c r="C391" s="39"/>
      <c r="D391" s="39"/>
      <c r="E391" s="39"/>
      <c r="F391" s="39"/>
      <c r="G391" s="39"/>
      <c r="H391" s="39"/>
      <c r="I391" s="39"/>
      <c r="J391" s="39"/>
      <c r="K391" s="39"/>
      <c r="L391" s="39"/>
    </row>
    <row r="392" spans="1:12" ht="12.75">
      <c r="A392" s="39"/>
      <c r="B392" s="39"/>
      <c r="C392" s="39"/>
      <c r="D392" s="39"/>
      <c r="E392" s="39"/>
      <c r="F392" s="39"/>
      <c r="G392" s="39"/>
      <c r="H392" s="39"/>
      <c r="I392" s="39"/>
      <c r="J392" s="39"/>
      <c r="K392" s="39"/>
      <c r="L392" s="39"/>
    </row>
    <row r="393" spans="1:12" ht="12.75">
      <c r="A393" s="39"/>
      <c r="B393" s="39"/>
      <c r="C393" s="39"/>
      <c r="D393" s="39"/>
      <c r="E393" s="39"/>
      <c r="F393" s="39"/>
      <c r="G393" s="39"/>
      <c r="H393" s="39"/>
      <c r="I393" s="39"/>
      <c r="J393" s="39"/>
      <c r="K393" s="39"/>
      <c r="L393" s="39"/>
    </row>
    <row r="394" spans="1:12" ht="12.75">
      <c r="A394" s="39"/>
      <c r="B394" s="39"/>
      <c r="C394" s="39"/>
      <c r="D394" s="39"/>
      <c r="E394" s="39"/>
      <c r="F394" s="39"/>
      <c r="G394" s="39"/>
      <c r="H394" s="39"/>
      <c r="I394" s="39"/>
      <c r="J394" s="39"/>
      <c r="K394" s="39"/>
      <c r="L394" s="39"/>
    </row>
    <row r="395" spans="1:12" ht="12.75">
      <c r="A395" s="39"/>
      <c r="B395" s="39"/>
      <c r="C395" s="39"/>
      <c r="D395" s="39"/>
      <c r="E395" s="39"/>
      <c r="F395" s="39"/>
      <c r="G395" s="39"/>
      <c r="H395" s="39"/>
      <c r="I395" s="39"/>
      <c r="J395" s="39"/>
      <c r="K395" s="39"/>
      <c r="L395" s="39"/>
    </row>
    <row r="396" spans="1:12" ht="12.75">
      <c r="A396" s="39"/>
      <c r="B396" s="39"/>
      <c r="C396" s="39"/>
      <c r="D396" s="39"/>
      <c r="E396" s="39"/>
      <c r="F396" s="39"/>
      <c r="G396" s="39"/>
      <c r="H396" s="39"/>
      <c r="I396" s="39"/>
      <c r="J396" s="39"/>
      <c r="K396" s="39"/>
      <c r="L396" s="39"/>
    </row>
    <row r="397" spans="1:12" ht="12.75">
      <c r="A397" s="39"/>
      <c r="B397" s="39"/>
      <c r="C397" s="39"/>
      <c r="D397" s="39"/>
      <c r="E397" s="39"/>
      <c r="F397" s="39"/>
      <c r="G397" s="39"/>
      <c r="H397" s="39"/>
      <c r="I397" s="39"/>
      <c r="J397" s="39"/>
      <c r="K397" s="39"/>
      <c r="L397" s="39"/>
    </row>
    <row r="398" spans="1:12" ht="12.75">
      <c r="A398" s="39"/>
      <c r="B398" s="39"/>
      <c r="C398" s="39"/>
      <c r="D398" s="39"/>
      <c r="E398" s="39"/>
      <c r="F398" s="39"/>
      <c r="G398" s="39"/>
      <c r="H398" s="39"/>
      <c r="I398" s="39"/>
      <c r="J398" s="39"/>
      <c r="K398" s="39"/>
      <c r="L398" s="39"/>
    </row>
    <row r="399" spans="1:12" ht="12.75">
      <c r="A399" s="39"/>
      <c r="B399" s="39"/>
      <c r="C399" s="39"/>
      <c r="D399" s="39"/>
      <c r="E399" s="39"/>
      <c r="F399" s="39"/>
      <c r="G399" s="39"/>
      <c r="H399" s="39"/>
      <c r="I399" s="39"/>
      <c r="J399" s="39"/>
      <c r="K399" s="39"/>
      <c r="L399" s="39"/>
    </row>
    <row r="400" spans="1:12" ht="12.75">
      <c r="A400" s="39"/>
      <c r="B400" s="39"/>
      <c r="C400" s="39"/>
      <c r="D400" s="39"/>
      <c r="E400" s="39"/>
      <c r="F400" s="39"/>
      <c r="G400" s="39"/>
      <c r="H400" s="39"/>
      <c r="I400" s="39"/>
      <c r="J400" s="39"/>
      <c r="K400" s="39"/>
      <c r="L400" s="39"/>
    </row>
    <row r="401" spans="1:12" ht="12.75">
      <c r="A401" s="39"/>
      <c r="B401" s="39"/>
      <c r="C401" s="39"/>
      <c r="D401" s="39"/>
      <c r="E401" s="39"/>
      <c r="F401" s="39"/>
      <c r="G401" s="39"/>
      <c r="H401" s="39"/>
      <c r="I401" s="39"/>
      <c r="J401" s="39"/>
      <c r="K401" s="39"/>
      <c r="L401" s="39"/>
    </row>
    <row r="402" spans="1:12" ht="12.75">
      <c r="A402" s="39"/>
      <c r="B402" s="39"/>
      <c r="C402" s="39"/>
      <c r="D402" s="39"/>
      <c r="E402" s="39"/>
      <c r="F402" s="39"/>
      <c r="G402" s="39"/>
      <c r="H402" s="39"/>
      <c r="I402" s="39"/>
      <c r="J402" s="39"/>
      <c r="K402" s="39"/>
      <c r="L402" s="39"/>
    </row>
    <row r="403" spans="1:12" ht="12.75">
      <c r="A403" s="39"/>
      <c r="B403" s="39"/>
      <c r="C403" s="39"/>
      <c r="D403" s="39"/>
      <c r="E403" s="39"/>
      <c r="F403" s="39"/>
      <c r="G403" s="39"/>
      <c r="H403" s="39"/>
      <c r="I403" s="39"/>
      <c r="J403" s="39"/>
      <c r="K403" s="39"/>
      <c r="L403" s="39"/>
    </row>
    <row r="404" spans="1:12" ht="12.75">
      <c r="A404" s="39"/>
      <c r="B404" s="39"/>
      <c r="C404" s="39"/>
      <c r="D404" s="39"/>
      <c r="E404" s="39"/>
      <c r="F404" s="39"/>
      <c r="G404" s="39"/>
      <c r="H404" s="39"/>
      <c r="I404" s="39"/>
      <c r="J404" s="39"/>
      <c r="K404" s="39"/>
      <c r="L404" s="39"/>
    </row>
    <row r="405" spans="1:12" ht="12.75">
      <c r="A405" s="39"/>
      <c r="B405" s="39"/>
      <c r="C405" s="39"/>
      <c r="D405" s="39"/>
      <c r="E405" s="39"/>
      <c r="F405" s="39"/>
      <c r="G405" s="39"/>
      <c r="H405" s="39"/>
      <c r="I405" s="39"/>
      <c r="J405" s="39"/>
      <c r="K405" s="39"/>
      <c r="L405" s="39"/>
    </row>
    <row r="406" spans="1:12" ht="12.75">
      <c r="A406" s="39"/>
      <c r="B406" s="39"/>
      <c r="C406" s="39"/>
      <c r="D406" s="39"/>
      <c r="E406" s="39"/>
      <c r="F406" s="39"/>
      <c r="G406" s="39"/>
      <c r="H406" s="39"/>
      <c r="I406" s="39"/>
      <c r="J406" s="39"/>
      <c r="K406" s="39"/>
      <c r="L406" s="39"/>
    </row>
    <row r="407" spans="1:12" ht="12.75">
      <c r="A407" s="39"/>
      <c r="B407" s="39"/>
      <c r="C407" s="39"/>
      <c r="D407" s="39"/>
      <c r="E407" s="39"/>
      <c r="F407" s="39"/>
      <c r="G407" s="39"/>
      <c r="H407" s="39"/>
      <c r="I407" s="39"/>
      <c r="J407" s="39"/>
      <c r="K407" s="39"/>
      <c r="L407" s="39"/>
    </row>
    <row r="408" spans="1:12" ht="12.75">
      <c r="A408" s="39"/>
      <c r="B408" s="39"/>
      <c r="C408" s="39"/>
      <c r="D408" s="39"/>
      <c r="E408" s="39"/>
      <c r="F408" s="39"/>
      <c r="G408" s="39"/>
      <c r="H408" s="39"/>
      <c r="I408" s="39"/>
      <c r="J408" s="39"/>
      <c r="K408" s="39"/>
      <c r="L408" s="39"/>
    </row>
    <row r="409" spans="1:12" ht="12.75">
      <c r="A409" s="39"/>
      <c r="B409" s="39"/>
      <c r="C409" s="39"/>
      <c r="D409" s="39"/>
      <c r="E409" s="39"/>
      <c r="F409" s="39"/>
      <c r="G409" s="39"/>
      <c r="H409" s="39"/>
      <c r="I409" s="39"/>
      <c r="J409" s="39"/>
      <c r="K409" s="39"/>
      <c r="L409" s="39"/>
    </row>
    <row r="410" spans="1:12" ht="12.75">
      <c r="A410" s="39"/>
      <c r="B410" s="39"/>
      <c r="C410" s="39"/>
      <c r="D410" s="39"/>
      <c r="E410" s="39"/>
      <c r="F410" s="39"/>
      <c r="G410" s="39"/>
      <c r="H410" s="39"/>
      <c r="I410" s="39"/>
      <c r="J410" s="39"/>
      <c r="K410" s="39"/>
      <c r="L410" s="39"/>
    </row>
    <row r="411" spans="1:12" ht="12.75">
      <c r="A411" s="39"/>
      <c r="B411" s="39"/>
      <c r="C411" s="39"/>
      <c r="D411" s="39"/>
      <c r="E411" s="39"/>
      <c r="F411" s="39"/>
      <c r="G411" s="39"/>
      <c r="H411" s="39"/>
      <c r="I411" s="39"/>
      <c r="J411" s="39"/>
      <c r="K411" s="39"/>
      <c r="L411" s="39"/>
    </row>
    <row r="412" spans="1:12" ht="12.75">
      <c r="A412" s="39"/>
      <c r="B412" s="39"/>
      <c r="C412" s="39"/>
      <c r="D412" s="39"/>
      <c r="E412" s="39"/>
      <c r="F412" s="39"/>
      <c r="G412" s="39"/>
      <c r="H412" s="39"/>
      <c r="I412" s="39"/>
      <c r="J412" s="39"/>
      <c r="K412" s="39"/>
      <c r="L412" s="39"/>
    </row>
    <row r="413" spans="1:12" ht="12.75">
      <c r="A413" s="39"/>
      <c r="B413" s="39"/>
      <c r="C413" s="39"/>
      <c r="D413" s="39"/>
      <c r="E413" s="39"/>
      <c r="F413" s="39"/>
      <c r="G413" s="39"/>
      <c r="H413" s="39"/>
      <c r="I413" s="39"/>
      <c r="J413" s="39"/>
      <c r="K413" s="39"/>
      <c r="L413" s="39"/>
    </row>
    <row r="414" spans="1:12" ht="12.75">
      <c r="A414" s="39"/>
      <c r="B414" s="39"/>
      <c r="C414" s="39"/>
      <c r="D414" s="39"/>
      <c r="E414" s="39"/>
      <c r="F414" s="39"/>
      <c r="G414" s="39"/>
      <c r="H414" s="39"/>
      <c r="I414" s="39"/>
      <c r="J414" s="39"/>
      <c r="K414" s="39"/>
      <c r="L414" s="39"/>
    </row>
    <row r="415" spans="1:12" ht="12.75">
      <c r="A415" s="39"/>
      <c r="B415" s="39"/>
      <c r="C415" s="39"/>
      <c r="D415" s="39"/>
      <c r="E415" s="39"/>
      <c r="F415" s="39"/>
      <c r="G415" s="39"/>
      <c r="H415" s="39"/>
      <c r="I415" s="39"/>
      <c r="J415" s="39"/>
      <c r="K415" s="39"/>
      <c r="L415" s="39"/>
    </row>
    <row r="416" spans="1:12" ht="12.75">
      <c r="A416" s="39"/>
      <c r="B416" s="39"/>
      <c r="C416" s="39"/>
      <c r="D416" s="39"/>
      <c r="E416" s="39"/>
      <c r="F416" s="39"/>
      <c r="G416" s="39"/>
      <c r="H416" s="39"/>
      <c r="I416" s="39"/>
      <c r="J416" s="39"/>
      <c r="K416" s="39"/>
      <c r="L416" s="39"/>
    </row>
    <row r="417" spans="1:12" ht="12.75">
      <c r="A417" s="39"/>
      <c r="B417" s="39"/>
      <c r="C417" s="39"/>
      <c r="D417" s="39"/>
      <c r="E417" s="39"/>
      <c r="F417" s="39"/>
      <c r="G417" s="39"/>
      <c r="H417" s="39"/>
      <c r="I417" s="39"/>
      <c r="J417" s="39"/>
      <c r="K417" s="39"/>
      <c r="L417" s="39"/>
    </row>
    <row r="418" spans="1:12" ht="12.75">
      <c r="A418" s="39"/>
      <c r="B418" s="39"/>
      <c r="C418" s="39"/>
      <c r="D418" s="39"/>
      <c r="E418" s="39"/>
      <c r="F418" s="39"/>
      <c r="G418" s="39"/>
      <c r="H418" s="39"/>
      <c r="I418" s="39"/>
      <c r="J418" s="39"/>
      <c r="K418" s="39"/>
      <c r="L418" s="39"/>
    </row>
    <row r="419" spans="1:12" ht="12.75">
      <c r="A419" s="39"/>
      <c r="B419" s="39"/>
      <c r="C419" s="39"/>
      <c r="D419" s="39"/>
      <c r="E419" s="39"/>
      <c r="F419" s="39"/>
      <c r="G419" s="39"/>
      <c r="H419" s="39"/>
      <c r="I419" s="39"/>
      <c r="J419" s="39"/>
      <c r="K419" s="39"/>
      <c r="L419" s="39"/>
    </row>
    <row r="420" spans="1:12" ht="12.75">
      <c r="A420" s="39"/>
      <c r="B420" s="39"/>
      <c r="C420" s="39"/>
      <c r="D420" s="39"/>
      <c r="E420" s="39"/>
      <c r="F420" s="39"/>
      <c r="G420" s="39"/>
      <c r="H420" s="39"/>
      <c r="I420" s="39"/>
      <c r="J420" s="39"/>
      <c r="K420" s="39"/>
      <c r="L420" s="39"/>
    </row>
    <row r="421" spans="1:12" ht="12.75">
      <c r="A421" s="39"/>
      <c r="B421" s="39"/>
      <c r="C421" s="39"/>
      <c r="D421" s="39"/>
      <c r="E421" s="39"/>
      <c r="F421" s="39"/>
      <c r="G421" s="39"/>
      <c r="H421" s="39"/>
      <c r="I421" s="39"/>
      <c r="J421" s="39"/>
      <c r="K421" s="39"/>
      <c r="L421" s="39"/>
    </row>
    <row r="422" spans="1:12" ht="12.75">
      <c r="A422" s="39"/>
      <c r="B422" s="39"/>
      <c r="C422" s="39"/>
      <c r="D422" s="39"/>
      <c r="E422" s="39"/>
      <c r="F422" s="39"/>
      <c r="G422" s="39"/>
      <c r="H422" s="39"/>
      <c r="I422" s="39"/>
      <c r="J422" s="39"/>
      <c r="K422" s="39"/>
      <c r="L422" s="39"/>
    </row>
    <row r="423" spans="1:12" ht="12.75">
      <c r="A423" s="39"/>
      <c r="B423" s="39"/>
      <c r="C423" s="39"/>
      <c r="D423" s="39"/>
      <c r="E423" s="39"/>
      <c r="F423" s="39"/>
      <c r="G423" s="39"/>
      <c r="H423" s="39"/>
      <c r="I423" s="39"/>
      <c r="J423" s="39"/>
      <c r="K423" s="39"/>
      <c r="L423" s="39"/>
    </row>
    <row r="424" spans="1:12" ht="12.75">
      <c r="A424" s="39"/>
      <c r="B424" s="39"/>
      <c r="C424" s="39"/>
      <c r="D424" s="39"/>
      <c r="E424" s="39"/>
      <c r="F424" s="39"/>
      <c r="G424" s="39"/>
      <c r="H424" s="39"/>
      <c r="I424" s="39"/>
      <c r="J424" s="39"/>
      <c r="K424" s="39"/>
      <c r="L424" s="39"/>
    </row>
    <row r="425" spans="1:12" ht="12.75">
      <c r="A425" s="39"/>
      <c r="B425" s="39"/>
      <c r="C425" s="39"/>
      <c r="D425" s="39"/>
      <c r="E425" s="39"/>
      <c r="F425" s="39"/>
      <c r="G425" s="39"/>
      <c r="H425" s="39"/>
      <c r="I425" s="39"/>
      <c r="J425" s="39"/>
      <c r="K425" s="39"/>
      <c r="L425" s="39"/>
    </row>
    <row r="426" spans="1:12" ht="12.75">
      <c r="A426" s="39"/>
      <c r="B426" s="39"/>
      <c r="C426" s="39"/>
      <c r="D426" s="39"/>
      <c r="E426" s="39"/>
      <c r="F426" s="39"/>
      <c r="G426" s="39"/>
      <c r="H426" s="39"/>
      <c r="I426" s="39"/>
      <c r="J426" s="39"/>
      <c r="K426" s="39"/>
      <c r="L426" s="39"/>
    </row>
    <row r="427" spans="1:12" ht="12.75">
      <c r="A427" s="39"/>
      <c r="B427" s="39"/>
      <c r="C427" s="39"/>
      <c r="D427" s="39"/>
      <c r="E427" s="39"/>
      <c r="F427" s="39"/>
      <c r="G427" s="39"/>
      <c r="H427" s="39"/>
      <c r="I427" s="39"/>
      <c r="J427" s="39"/>
      <c r="K427" s="39"/>
      <c r="L427" s="39"/>
    </row>
    <row r="428" spans="1:12" ht="12.75">
      <c r="A428" s="39"/>
      <c r="B428" s="39"/>
      <c r="C428" s="39"/>
      <c r="D428" s="39"/>
      <c r="E428" s="39"/>
      <c r="F428" s="39"/>
      <c r="G428" s="39"/>
      <c r="H428" s="39"/>
      <c r="I428" s="39"/>
      <c r="J428" s="39"/>
      <c r="K428" s="39"/>
      <c r="L428" s="39"/>
    </row>
    <row r="429" spans="1:12" ht="12.75">
      <c r="A429" s="39"/>
      <c r="B429" s="39"/>
      <c r="C429" s="39"/>
      <c r="D429" s="39"/>
      <c r="E429" s="39"/>
      <c r="F429" s="39"/>
      <c r="G429" s="39"/>
      <c r="H429" s="39"/>
      <c r="I429" s="39"/>
      <c r="J429" s="39"/>
      <c r="K429" s="39"/>
      <c r="L429" s="39"/>
    </row>
    <row r="430" spans="1:12" ht="12.75">
      <c r="A430" s="39"/>
      <c r="B430" s="39"/>
      <c r="C430" s="39"/>
      <c r="D430" s="39"/>
      <c r="E430" s="39"/>
      <c r="F430" s="39"/>
      <c r="G430" s="39"/>
      <c r="H430" s="39"/>
      <c r="I430" s="39"/>
      <c r="J430" s="39"/>
      <c r="K430" s="39"/>
      <c r="L430" s="39"/>
    </row>
    <row r="431" spans="1:12" ht="12.75">
      <c r="A431" s="39"/>
      <c r="B431" s="39"/>
      <c r="C431" s="39"/>
      <c r="D431" s="39"/>
      <c r="E431" s="39"/>
      <c r="F431" s="39"/>
      <c r="G431" s="39"/>
      <c r="H431" s="39"/>
      <c r="I431" s="39"/>
      <c r="J431" s="39"/>
      <c r="K431" s="39"/>
      <c r="L431" s="39"/>
    </row>
    <row r="432" spans="1:12" ht="12.75">
      <c r="A432" s="39"/>
      <c r="B432" s="39"/>
      <c r="C432" s="39"/>
      <c r="D432" s="39"/>
      <c r="E432" s="39"/>
      <c r="F432" s="39"/>
      <c r="G432" s="39"/>
      <c r="H432" s="39"/>
      <c r="I432" s="39"/>
      <c r="J432" s="39"/>
      <c r="K432" s="39"/>
      <c r="L432" s="39"/>
    </row>
    <row r="433" spans="1:12" ht="12.75">
      <c r="A433" s="39"/>
      <c r="B433" s="39"/>
      <c r="C433" s="39"/>
      <c r="D433" s="39"/>
      <c r="E433" s="39"/>
      <c r="F433" s="39"/>
      <c r="G433" s="39"/>
      <c r="H433" s="39"/>
      <c r="I433" s="39"/>
      <c r="J433" s="39"/>
      <c r="K433" s="39"/>
      <c r="L433" s="39"/>
    </row>
    <row r="434" spans="1:12" ht="12.75">
      <c r="A434" s="39"/>
      <c r="B434" s="39"/>
      <c r="C434" s="39"/>
      <c r="D434" s="39"/>
      <c r="E434" s="39"/>
      <c r="F434" s="39"/>
      <c r="G434" s="39"/>
      <c r="H434" s="39"/>
      <c r="I434" s="39"/>
      <c r="J434" s="39"/>
      <c r="K434" s="39"/>
      <c r="L434" s="39"/>
    </row>
    <row r="435" spans="1:12" ht="12.75">
      <c r="A435" s="39"/>
      <c r="B435" s="39"/>
      <c r="C435" s="39"/>
      <c r="D435" s="39"/>
      <c r="E435" s="39"/>
      <c r="F435" s="39"/>
      <c r="G435" s="39"/>
      <c r="H435" s="39"/>
      <c r="I435" s="39"/>
      <c r="J435" s="39"/>
      <c r="K435" s="39"/>
      <c r="L435" s="39"/>
    </row>
    <row r="436" spans="1:12" ht="12.75">
      <c r="A436" s="39"/>
      <c r="B436" s="39"/>
      <c r="C436" s="39"/>
      <c r="D436" s="39"/>
      <c r="E436" s="39"/>
      <c r="F436" s="39"/>
      <c r="G436" s="39"/>
      <c r="H436" s="39"/>
      <c r="I436" s="39"/>
      <c r="J436" s="39"/>
      <c r="K436" s="39"/>
      <c r="L436" s="39"/>
    </row>
    <row r="437" spans="1:12" ht="12.75">
      <c r="A437" s="39"/>
      <c r="B437" s="39"/>
      <c r="C437" s="39"/>
      <c r="D437" s="39"/>
      <c r="E437" s="39"/>
      <c r="F437" s="39"/>
      <c r="G437" s="39"/>
      <c r="H437" s="39"/>
      <c r="I437" s="39"/>
      <c r="J437" s="39"/>
      <c r="K437" s="39"/>
      <c r="L437" s="39"/>
    </row>
    <row r="438" spans="1:12" ht="12.75">
      <c r="A438" s="39"/>
      <c r="B438" s="39"/>
      <c r="C438" s="39"/>
      <c r="D438" s="39"/>
      <c r="E438" s="39"/>
      <c r="F438" s="39"/>
      <c r="G438" s="39"/>
      <c r="H438" s="39"/>
      <c r="I438" s="39"/>
      <c r="J438" s="39"/>
      <c r="K438" s="39"/>
      <c r="L438" s="39"/>
    </row>
    <row r="439" spans="1:12" ht="12.75">
      <c r="A439" s="39"/>
      <c r="B439" s="39"/>
      <c r="C439" s="39"/>
      <c r="D439" s="39"/>
      <c r="E439" s="39"/>
      <c r="F439" s="39"/>
      <c r="G439" s="39"/>
      <c r="H439" s="39"/>
      <c r="I439" s="39"/>
      <c r="J439" s="39"/>
      <c r="K439" s="39"/>
      <c r="L439" s="39"/>
    </row>
    <row r="440" spans="1:12" ht="12.75">
      <c r="A440" s="39"/>
      <c r="B440" s="39"/>
      <c r="C440" s="39"/>
      <c r="D440" s="39"/>
      <c r="E440" s="39"/>
      <c r="F440" s="39"/>
      <c r="G440" s="39"/>
      <c r="H440" s="39"/>
      <c r="I440" s="39"/>
      <c r="J440" s="39"/>
      <c r="K440" s="39"/>
      <c r="L440" s="39"/>
    </row>
    <row r="441" spans="1:12" ht="12.75">
      <c r="A441" s="39"/>
      <c r="B441" s="39"/>
      <c r="C441" s="39"/>
      <c r="D441" s="39"/>
      <c r="E441" s="39"/>
      <c r="F441" s="39"/>
      <c r="G441" s="39"/>
      <c r="H441" s="39"/>
      <c r="I441" s="39"/>
      <c r="J441" s="39"/>
      <c r="K441" s="39"/>
      <c r="L441" s="39"/>
    </row>
    <row r="442" spans="1:12" ht="12.75">
      <c r="A442" s="39"/>
      <c r="B442" s="39"/>
      <c r="C442" s="39"/>
      <c r="D442" s="39"/>
      <c r="E442" s="39"/>
      <c r="F442" s="39"/>
      <c r="G442" s="39"/>
      <c r="H442" s="39"/>
      <c r="I442" s="39"/>
      <c r="J442" s="39"/>
      <c r="K442" s="39"/>
      <c r="L442" s="39"/>
    </row>
    <row r="443" spans="1:12" ht="12.75">
      <c r="A443" s="39"/>
      <c r="B443" s="39"/>
      <c r="C443" s="39"/>
      <c r="D443" s="39"/>
      <c r="E443" s="39"/>
      <c r="F443" s="39"/>
      <c r="G443" s="39"/>
      <c r="H443" s="39"/>
      <c r="I443" s="39"/>
      <c r="J443" s="39"/>
      <c r="K443" s="39"/>
      <c r="L443" s="39"/>
    </row>
    <row r="444" spans="1:12" ht="12.75">
      <c r="A444" s="39"/>
      <c r="B444" s="39"/>
      <c r="C444" s="39"/>
      <c r="D444" s="39"/>
      <c r="E444" s="39"/>
      <c r="F444" s="39"/>
      <c r="G444" s="39"/>
      <c r="H444" s="39"/>
      <c r="I444" s="39"/>
      <c r="J444" s="39"/>
      <c r="K444" s="39"/>
      <c r="L444" s="39"/>
    </row>
    <row r="445" spans="1:12" ht="12.75">
      <c r="A445" s="39"/>
      <c r="B445" s="39"/>
      <c r="C445" s="39"/>
      <c r="D445" s="39"/>
      <c r="E445" s="39"/>
      <c r="F445" s="39"/>
      <c r="G445" s="39"/>
      <c r="H445" s="39"/>
      <c r="I445" s="39"/>
      <c r="J445" s="39"/>
      <c r="K445" s="39"/>
      <c r="L445" s="39"/>
    </row>
    <row r="446" spans="1:12" ht="12.75">
      <c r="A446" s="39"/>
      <c r="B446" s="39"/>
      <c r="C446" s="39"/>
      <c r="D446" s="39"/>
      <c r="E446" s="39"/>
      <c r="F446" s="39"/>
      <c r="G446" s="39"/>
      <c r="H446" s="39"/>
      <c r="I446" s="39"/>
      <c r="J446" s="39"/>
      <c r="K446" s="39"/>
      <c r="L446" s="39"/>
    </row>
    <row r="447" spans="1:12" ht="12.75">
      <c r="A447" s="39"/>
      <c r="B447" s="39"/>
      <c r="C447" s="39"/>
      <c r="D447" s="39"/>
      <c r="E447" s="39"/>
      <c r="F447" s="39"/>
      <c r="G447" s="39"/>
      <c r="H447" s="39"/>
      <c r="I447" s="39"/>
      <c r="J447" s="39"/>
      <c r="K447" s="39"/>
      <c r="L447" s="39"/>
    </row>
    <row r="448" spans="1:12" ht="12.75">
      <c r="A448" s="39"/>
      <c r="B448" s="39"/>
      <c r="C448" s="39"/>
      <c r="D448" s="39"/>
      <c r="E448" s="39"/>
      <c r="F448" s="39"/>
      <c r="G448" s="39"/>
      <c r="H448" s="39"/>
      <c r="I448" s="39"/>
      <c r="J448" s="39"/>
      <c r="K448" s="39"/>
      <c r="L448" s="39"/>
    </row>
    <row r="449" spans="1:12" ht="12.75">
      <c r="A449" s="39"/>
      <c r="B449" s="39"/>
      <c r="C449" s="39"/>
      <c r="D449" s="39"/>
      <c r="E449" s="39"/>
      <c r="F449" s="39"/>
      <c r="G449" s="39"/>
      <c r="H449" s="39"/>
      <c r="I449" s="39"/>
      <c r="J449" s="39"/>
      <c r="K449" s="39"/>
      <c r="L449" s="39"/>
    </row>
    <row r="450" spans="1:12" ht="12.75">
      <c r="A450" s="39"/>
      <c r="B450" s="39"/>
      <c r="C450" s="39"/>
      <c r="D450" s="39"/>
      <c r="E450" s="39"/>
      <c r="F450" s="39"/>
      <c r="G450" s="39"/>
      <c r="H450" s="39"/>
      <c r="I450" s="39"/>
      <c r="J450" s="39"/>
      <c r="K450" s="39"/>
      <c r="L450" s="39"/>
    </row>
    <row r="451" spans="1:12" ht="12.75">
      <c r="A451" s="39"/>
      <c r="B451" s="39"/>
      <c r="C451" s="39"/>
      <c r="D451" s="39"/>
      <c r="E451" s="39"/>
      <c r="F451" s="39"/>
      <c r="G451" s="39"/>
      <c r="H451" s="39"/>
      <c r="I451" s="39"/>
      <c r="J451" s="39"/>
      <c r="K451" s="39"/>
      <c r="L451" s="39"/>
    </row>
    <row r="452" spans="1:12" ht="12.75">
      <c r="A452" s="39"/>
      <c r="B452" s="39"/>
      <c r="C452" s="39"/>
      <c r="D452" s="39"/>
      <c r="E452" s="39"/>
      <c r="F452" s="39"/>
      <c r="G452" s="39"/>
      <c r="H452" s="39"/>
      <c r="I452" s="39"/>
      <c r="J452" s="39"/>
      <c r="K452" s="39"/>
      <c r="L452" s="39"/>
    </row>
    <row r="453" spans="1:12" ht="12.75">
      <c r="A453" s="39"/>
      <c r="B453" s="39"/>
      <c r="C453" s="39"/>
      <c r="D453" s="39"/>
      <c r="E453" s="39"/>
      <c r="F453" s="39"/>
      <c r="G453" s="39"/>
      <c r="H453" s="39"/>
      <c r="I453" s="39"/>
      <c r="J453" s="39"/>
      <c r="K453" s="39"/>
      <c r="L453" s="39"/>
    </row>
    <row r="454" spans="1:12" ht="12.75">
      <c r="A454" s="39"/>
      <c r="B454" s="39"/>
      <c r="C454" s="39"/>
      <c r="D454" s="39"/>
      <c r="E454" s="39"/>
      <c r="F454" s="39"/>
      <c r="G454" s="39"/>
      <c r="H454" s="39"/>
      <c r="I454" s="39"/>
      <c r="J454" s="39"/>
      <c r="K454" s="39"/>
      <c r="L454" s="39"/>
    </row>
    <row r="455" spans="1:12" ht="12.75">
      <c r="A455" s="39"/>
      <c r="B455" s="39"/>
      <c r="C455" s="39"/>
      <c r="D455" s="39"/>
      <c r="E455" s="39"/>
      <c r="F455" s="39"/>
      <c r="G455" s="39"/>
      <c r="H455" s="39"/>
      <c r="I455" s="39"/>
      <c r="J455" s="39"/>
      <c r="K455" s="39"/>
      <c r="L455" s="39"/>
    </row>
    <row r="456" spans="1:12" ht="12.75">
      <c r="A456" s="39"/>
      <c r="B456" s="39"/>
      <c r="C456" s="39"/>
      <c r="D456" s="39"/>
      <c r="E456" s="39"/>
      <c r="F456" s="39"/>
      <c r="G456" s="39"/>
      <c r="H456" s="39"/>
      <c r="I456" s="39"/>
      <c r="J456" s="39"/>
      <c r="K456" s="39"/>
      <c r="L456" s="39"/>
    </row>
    <row r="457" spans="1:12" ht="12.75">
      <c r="A457" s="39"/>
      <c r="B457" s="39"/>
      <c r="C457" s="39"/>
      <c r="D457" s="39"/>
      <c r="E457" s="39"/>
      <c r="F457" s="39"/>
      <c r="G457" s="39"/>
      <c r="H457" s="39"/>
      <c r="I457" s="39"/>
      <c r="J457" s="39"/>
      <c r="K457" s="39"/>
      <c r="L457" s="39"/>
    </row>
    <row r="458" spans="1:12" ht="12.75">
      <c r="A458" s="39"/>
      <c r="B458" s="39"/>
      <c r="C458" s="39"/>
      <c r="D458" s="39"/>
      <c r="E458" s="39"/>
      <c r="F458" s="39"/>
      <c r="G458" s="39"/>
      <c r="H458" s="39"/>
      <c r="I458" s="39"/>
      <c r="J458" s="39"/>
      <c r="K458" s="39"/>
      <c r="L458" s="39"/>
    </row>
    <row r="459" spans="1:12" ht="12.75">
      <c r="A459" s="39"/>
      <c r="B459" s="39"/>
      <c r="C459" s="39"/>
      <c r="D459" s="39"/>
      <c r="E459" s="39"/>
      <c r="F459" s="39"/>
      <c r="G459" s="39"/>
      <c r="H459" s="39"/>
      <c r="I459" s="39"/>
      <c r="J459" s="39"/>
      <c r="K459" s="39"/>
      <c r="L459" s="39"/>
    </row>
    <row r="460" spans="1:12" ht="12.75">
      <c r="A460" s="39"/>
      <c r="B460" s="39"/>
      <c r="C460" s="39"/>
      <c r="D460" s="39"/>
      <c r="E460" s="39"/>
      <c r="F460" s="39"/>
      <c r="G460" s="39"/>
      <c r="H460" s="39"/>
      <c r="I460" s="39"/>
      <c r="J460" s="39"/>
      <c r="K460" s="39"/>
      <c r="L460" s="39"/>
    </row>
    <row r="461" spans="1:12" ht="12.75">
      <c r="A461" s="39"/>
      <c r="B461" s="39"/>
      <c r="C461" s="39"/>
      <c r="D461" s="39"/>
      <c r="E461" s="39"/>
      <c r="F461" s="39"/>
      <c r="G461" s="39"/>
      <c r="H461" s="39"/>
      <c r="I461" s="39"/>
      <c r="J461" s="39"/>
      <c r="K461" s="39"/>
      <c r="L461" s="39"/>
    </row>
    <row r="462" spans="1:12" ht="12.75">
      <c r="A462" s="39"/>
      <c r="B462" s="39"/>
      <c r="C462" s="39"/>
      <c r="D462" s="39"/>
      <c r="E462" s="39"/>
      <c r="F462" s="39"/>
      <c r="G462" s="39"/>
      <c r="H462" s="39"/>
      <c r="I462" s="39"/>
      <c r="J462" s="39"/>
      <c r="K462" s="39"/>
      <c r="L462" s="39"/>
    </row>
    <row r="463" spans="1:12" ht="12.75">
      <c r="A463" s="39"/>
      <c r="B463" s="39"/>
      <c r="C463" s="39"/>
      <c r="D463" s="39"/>
      <c r="E463" s="39"/>
      <c r="F463" s="39"/>
      <c r="G463" s="39"/>
      <c r="H463" s="39"/>
      <c r="I463" s="39"/>
      <c r="J463" s="39"/>
      <c r="K463" s="39"/>
      <c r="L463" s="39"/>
    </row>
    <row r="464" spans="2:7" ht="12.75">
      <c r="B464" s="39"/>
      <c r="C464" s="39"/>
      <c r="D464" s="39"/>
      <c r="E464" s="39"/>
      <c r="F464" s="39"/>
      <c r="G464" s="39"/>
    </row>
  </sheetData>
  <sheetProtection selectLockedCells="1"/>
  <mergeCells count="2">
    <mergeCell ref="B3:G3"/>
    <mergeCell ref="B8:G1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Feuil1124">
    <pageSetUpPr fitToPage="1"/>
  </sheetPr>
  <dimension ref="A1:AF173"/>
  <sheetViews>
    <sheetView showGridLines="0" workbookViewId="0" topLeftCell="A1">
      <selection activeCell="F40" sqref="F40"/>
    </sheetView>
  </sheetViews>
  <sheetFormatPr defaultColWidth="9.140625" defaultRowHeight="12.75"/>
  <cols>
    <col min="1" max="1" width="3.7109375" style="119" customWidth="1"/>
    <col min="2" max="2" width="2.421875" style="624" customWidth="1"/>
    <col min="3" max="3" width="24.7109375" style="624" customWidth="1"/>
    <col min="4" max="4" width="23.8515625" style="119" customWidth="1"/>
    <col min="5" max="5" width="10.140625" style="119" customWidth="1"/>
    <col min="6" max="6" width="13.140625" style="119" customWidth="1"/>
    <col min="7" max="7" width="9.28125" style="119" customWidth="1"/>
    <col min="8" max="8" width="10.140625" style="119" customWidth="1"/>
    <col min="9" max="9" width="13.421875" style="119" customWidth="1"/>
    <col min="10" max="10" width="11.421875" style="119" customWidth="1"/>
    <col min="11" max="11" width="20.421875" style="119" customWidth="1"/>
    <col min="12" max="12" width="14.140625" style="119" customWidth="1"/>
    <col min="13" max="13" width="16.8515625" style="119" customWidth="1"/>
    <col min="14" max="14" width="12.8515625" style="119" customWidth="1"/>
    <col min="15" max="15" width="17.140625" style="119" customWidth="1"/>
    <col min="16" max="16" width="2.421875" style="119" customWidth="1"/>
    <col min="17" max="17" width="12.28125" style="119" customWidth="1"/>
    <col min="18" max="18" width="12.421875" style="119" customWidth="1"/>
    <col min="19" max="19" width="3.00390625" style="119" customWidth="1"/>
    <col min="20" max="16384" width="9.7109375" style="119" customWidth="1"/>
  </cols>
  <sheetData>
    <row r="1" spans="1:32" s="313" customFormat="1" ht="18">
      <c r="A1" s="117" t="s">
        <v>56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row>
    <row r="2" spans="1:32" s="313" customFormat="1" ht="12.75">
      <c r="A2" s="309"/>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row>
    <row r="3" spans="1:32" s="313" customFormat="1" ht="12.75">
      <c r="A3" s="314" t="s">
        <v>57</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row>
    <row r="4" spans="1:32" s="313" customFormat="1" ht="12.75">
      <c r="A4" s="309"/>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row>
    <row r="5" spans="1:32" s="313" customFormat="1" ht="15.75">
      <c r="A5" s="309"/>
      <c r="B5" s="809" t="s">
        <v>172</v>
      </c>
      <c r="C5" s="809"/>
      <c r="D5" s="809"/>
      <c r="E5" s="809"/>
      <c r="F5" s="809"/>
      <c r="G5" s="809"/>
      <c r="H5" s="809"/>
      <c r="I5" s="809"/>
      <c r="J5" s="809"/>
      <c r="K5" s="809"/>
      <c r="L5" s="555"/>
      <c r="M5" s="555"/>
      <c r="N5" s="555"/>
      <c r="O5" s="555"/>
      <c r="P5" s="555"/>
      <c r="Q5" s="310"/>
      <c r="R5" s="310"/>
      <c r="S5" s="310"/>
      <c r="T5" s="310"/>
      <c r="U5" s="310"/>
      <c r="V5" s="310"/>
      <c r="W5" s="310"/>
      <c r="X5" s="310"/>
      <c r="Y5" s="310"/>
      <c r="Z5" s="310"/>
      <c r="AA5" s="310"/>
      <c r="AB5" s="310"/>
      <c r="AC5" s="310"/>
      <c r="AD5" s="310"/>
      <c r="AE5" s="310"/>
      <c r="AF5" s="310"/>
    </row>
    <row r="6" spans="1:32" s="313" customFormat="1" ht="15.75">
      <c r="A6" s="309"/>
      <c r="B6" s="809" t="s">
        <v>173</v>
      </c>
      <c r="C6" s="809"/>
      <c r="D6" s="809"/>
      <c r="E6" s="809"/>
      <c r="F6" s="809"/>
      <c r="G6" s="809"/>
      <c r="H6" s="809"/>
      <c r="I6" s="809"/>
      <c r="J6" s="809"/>
      <c r="K6" s="809"/>
      <c r="L6" s="555"/>
      <c r="M6" s="555"/>
      <c r="N6" s="555"/>
      <c r="O6" s="555"/>
      <c r="P6" s="555"/>
      <c r="Q6" s="310"/>
      <c r="R6" s="310"/>
      <c r="S6" s="310"/>
      <c r="T6" s="310"/>
      <c r="U6" s="310"/>
      <c r="V6" s="310"/>
      <c r="W6" s="310"/>
      <c r="X6" s="310"/>
      <c r="Y6" s="310"/>
      <c r="Z6" s="310"/>
      <c r="AA6" s="310"/>
      <c r="AB6" s="310"/>
      <c r="AC6" s="310"/>
      <c r="AD6" s="310"/>
      <c r="AE6" s="310"/>
      <c r="AF6" s="310"/>
    </row>
    <row r="7" spans="1:32" s="313" customFormat="1" ht="12.75">
      <c r="A7" s="309"/>
      <c r="B7" s="810" t="s">
        <v>174</v>
      </c>
      <c r="C7" s="810"/>
      <c r="D7" s="810"/>
      <c r="E7" s="810"/>
      <c r="F7" s="810"/>
      <c r="G7" s="810"/>
      <c r="H7" s="810"/>
      <c r="I7" s="810"/>
      <c r="J7" s="810"/>
      <c r="K7" s="810"/>
      <c r="L7" s="810"/>
      <c r="M7" s="810"/>
      <c r="N7" s="310"/>
      <c r="O7" s="310"/>
      <c r="P7" s="310"/>
      <c r="Q7" s="310"/>
      <c r="R7" s="310"/>
      <c r="S7" s="310"/>
      <c r="T7" s="310"/>
      <c r="U7" s="310"/>
      <c r="V7" s="310"/>
      <c r="W7" s="310"/>
      <c r="X7" s="310"/>
      <c r="Y7" s="310"/>
      <c r="Z7" s="310"/>
      <c r="AA7" s="310"/>
      <c r="AB7" s="310"/>
      <c r="AC7" s="310"/>
      <c r="AD7" s="310"/>
      <c r="AE7" s="310"/>
      <c r="AF7" s="310"/>
    </row>
    <row r="8" spans="1:32" s="313" customFormat="1" ht="12.75">
      <c r="A8" s="309"/>
      <c r="B8" s="310" t="s">
        <v>175</v>
      </c>
      <c r="C8" s="310"/>
      <c r="D8" s="557"/>
      <c r="E8" s="557"/>
      <c r="F8" s="557"/>
      <c r="G8" s="557"/>
      <c r="H8" s="557"/>
      <c r="I8" s="557"/>
      <c r="J8" s="557"/>
      <c r="K8" s="557"/>
      <c r="L8" s="557"/>
      <c r="M8" s="557"/>
      <c r="N8" s="557"/>
      <c r="O8" s="310"/>
      <c r="P8" s="310"/>
      <c r="Q8" s="310"/>
      <c r="R8" s="310"/>
      <c r="S8" s="310"/>
      <c r="T8" s="310"/>
      <c r="U8" s="310"/>
      <c r="V8" s="310"/>
      <c r="W8" s="310"/>
      <c r="X8" s="310"/>
      <c r="Y8" s="310"/>
      <c r="Z8" s="310"/>
      <c r="AA8" s="310"/>
      <c r="AB8" s="310"/>
      <c r="AC8" s="310"/>
      <c r="AD8" s="310"/>
      <c r="AE8" s="310"/>
      <c r="AF8" s="310"/>
    </row>
    <row r="9" spans="1:32" s="313" customFormat="1" ht="12.75">
      <c r="A9" s="309"/>
      <c r="B9" s="310"/>
      <c r="C9" s="310"/>
      <c r="D9" s="557"/>
      <c r="E9" s="557"/>
      <c r="F9" s="557"/>
      <c r="G9" s="557"/>
      <c r="H9" s="557"/>
      <c r="I9" s="557"/>
      <c r="J9" s="557"/>
      <c r="K9" s="557"/>
      <c r="L9" s="557"/>
      <c r="M9" s="557"/>
      <c r="N9" s="557"/>
      <c r="O9" s="310"/>
      <c r="P9" s="310"/>
      <c r="Q9" s="310"/>
      <c r="R9" s="310"/>
      <c r="S9" s="310"/>
      <c r="T9" s="310"/>
      <c r="U9" s="310"/>
      <c r="V9" s="310"/>
      <c r="W9" s="310"/>
      <c r="X9" s="310"/>
      <c r="Y9" s="310"/>
      <c r="Z9" s="310"/>
      <c r="AA9" s="310"/>
      <c r="AB9" s="310"/>
      <c r="AC9" s="310"/>
      <c r="AD9" s="310"/>
      <c r="AE9" s="310"/>
      <c r="AF9" s="310"/>
    </row>
    <row r="10" spans="1:32" s="313" customFormat="1" ht="12.75">
      <c r="A10" s="815" t="s">
        <v>170</v>
      </c>
      <c r="B10" s="816"/>
      <c r="C10" s="816"/>
      <c r="D10" s="816"/>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row>
    <row r="11" spans="1:32" s="313" customFormat="1" ht="12.75">
      <c r="A11" s="309" t="s">
        <v>18</v>
      </c>
      <c r="B11" s="558"/>
      <c r="C11" s="558"/>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row>
    <row r="12" spans="1:31" s="313" customFormat="1" ht="15.75">
      <c r="A12" s="309"/>
      <c r="B12" s="309"/>
      <c r="C12" s="309"/>
      <c r="D12" s="309" t="s">
        <v>90</v>
      </c>
      <c r="E12" s="559"/>
      <c r="F12" s="310"/>
      <c r="G12" s="310" t="s">
        <v>151</v>
      </c>
      <c r="H12" s="310"/>
      <c r="I12" s="556" t="s">
        <v>155</v>
      </c>
      <c r="J12" s="560"/>
      <c r="K12" s="561"/>
      <c r="L12" s="310"/>
      <c r="M12" s="310"/>
      <c r="N12" s="310"/>
      <c r="O12" s="310"/>
      <c r="P12" s="310"/>
      <c r="Q12" s="310"/>
      <c r="R12" s="310"/>
      <c r="S12" s="310"/>
      <c r="T12" s="310"/>
      <c r="U12" s="310"/>
      <c r="V12" s="310"/>
      <c r="W12" s="310"/>
      <c r="X12" s="310"/>
      <c r="Y12" s="310"/>
      <c r="Z12" s="310"/>
      <c r="AA12" s="310"/>
      <c r="AB12" s="310"/>
      <c r="AC12" s="310"/>
      <c r="AD12" s="310"/>
      <c r="AE12" s="310"/>
    </row>
    <row r="13" spans="1:31" s="313" customFormat="1" ht="15.75">
      <c r="A13" s="309"/>
      <c r="B13" s="309"/>
      <c r="C13" s="309"/>
      <c r="D13" s="309" t="s">
        <v>92</v>
      </c>
      <c r="E13" s="310"/>
      <c r="F13" s="310"/>
      <c r="G13" s="310"/>
      <c r="H13" s="310"/>
      <c r="I13" s="556" t="s">
        <v>150</v>
      </c>
      <c r="J13" s="560"/>
      <c r="K13" s="562"/>
      <c r="L13" s="310"/>
      <c r="M13" s="310"/>
      <c r="N13" s="310"/>
      <c r="O13" s="310"/>
      <c r="P13" s="310"/>
      <c r="Q13" s="310"/>
      <c r="R13" s="310"/>
      <c r="S13" s="310"/>
      <c r="T13" s="310"/>
      <c r="U13" s="310"/>
      <c r="V13" s="310"/>
      <c r="W13" s="310"/>
      <c r="X13" s="310"/>
      <c r="Y13" s="310"/>
      <c r="Z13" s="310"/>
      <c r="AA13" s="310"/>
      <c r="AB13" s="310"/>
      <c r="AC13" s="310"/>
      <c r="AD13" s="310"/>
      <c r="AE13" s="310"/>
    </row>
    <row r="14" spans="1:31" s="313" customFormat="1" ht="14.25" customHeight="1">
      <c r="A14" s="309"/>
      <c r="B14" s="309"/>
      <c r="C14" s="309"/>
      <c r="D14" s="310"/>
      <c r="E14" s="310"/>
      <c r="F14" s="310"/>
      <c r="G14" s="310"/>
      <c r="H14" s="310"/>
      <c r="I14" s="556" t="s">
        <v>246</v>
      </c>
      <c r="J14" s="560"/>
      <c r="K14" s="562"/>
      <c r="L14" s="310"/>
      <c r="M14" s="310"/>
      <c r="N14" s="310"/>
      <c r="O14" s="310"/>
      <c r="P14" s="310"/>
      <c r="Q14" s="310"/>
      <c r="R14" s="310"/>
      <c r="S14" s="310"/>
      <c r="T14" s="310"/>
      <c r="U14" s="310"/>
      <c r="V14" s="310"/>
      <c r="W14" s="310"/>
      <c r="X14" s="310"/>
      <c r="Y14" s="310"/>
      <c r="Z14" s="310"/>
      <c r="AA14" s="310"/>
      <c r="AB14" s="310"/>
      <c r="AC14" s="310"/>
      <c r="AD14" s="310"/>
      <c r="AE14" s="310"/>
    </row>
    <row r="15" spans="1:31" s="313" customFormat="1" ht="12.75">
      <c r="A15" s="815" t="s">
        <v>171</v>
      </c>
      <c r="B15" s="816"/>
      <c r="C15" s="816"/>
      <c r="D15" s="816"/>
      <c r="E15" s="310"/>
      <c r="F15" s="310"/>
      <c r="G15" s="310"/>
      <c r="H15" s="310"/>
      <c r="I15" s="556"/>
      <c r="J15" s="556"/>
      <c r="K15" s="559"/>
      <c r="L15" s="310"/>
      <c r="M15" s="310"/>
      <c r="N15" s="310"/>
      <c r="O15" s="310"/>
      <c r="P15" s="310"/>
      <c r="Q15" s="310"/>
      <c r="R15" s="310"/>
      <c r="S15" s="310"/>
      <c r="T15" s="310"/>
      <c r="U15" s="310"/>
      <c r="V15" s="310"/>
      <c r="W15" s="310"/>
      <c r="X15" s="310"/>
      <c r="Y15" s="310"/>
      <c r="Z15" s="310"/>
      <c r="AA15" s="310"/>
      <c r="AB15" s="310"/>
      <c r="AC15" s="310"/>
      <c r="AD15" s="310"/>
      <c r="AE15" s="310"/>
    </row>
    <row r="16" spans="1:31" s="313" customFormat="1" ht="12.75">
      <c r="A16" s="309" t="s">
        <v>17</v>
      </c>
      <c r="B16" s="558"/>
      <c r="C16" s="558"/>
      <c r="D16" s="310"/>
      <c r="E16" s="310"/>
      <c r="F16" s="310"/>
      <c r="G16" s="310"/>
      <c r="H16" s="310"/>
      <c r="I16" s="556"/>
      <c r="J16" s="556"/>
      <c r="K16" s="559"/>
      <c r="L16" s="310"/>
      <c r="M16" s="310"/>
      <c r="N16" s="310"/>
      <c r="O16" s="310"/>
      <c r="P16" s="310"/>
      <c r="Q16" s="310"/>
      <c r="R16" s="310"/>
      <c r="S16" s="310"/>
      <c r="T16" s="310"/>
      <c r="U16" s="310"/>
      <c r="V16" s="310"/>
      <c r="W16" s="310"/>
      <c r="X16" s="310"/>
      <c r="Y16" s="310"/>
      <c r="Z16" s="310"/>
      <c r="AA16" s="310"/>
      <c r="AB16" s="310"/>
      <c r="AC16" s="310"/>
      <c r="AD16" s="310"/>
      <c r="AE16" s="310"/>
    </row>
    <row r="17" spans="1:32" s="313" customFormat="1" ht="15.75">
      <c r="A17" s="309"/>
      <c r="B17" s="309"/>
      <c r="C17" s="309"/>
      <c r="D17" s="309" t="s">
        <v>93</v>
      </c>
      <c r="E17" s="559"/>
      <c r="F17" s="310"/>
      <c r="G17" s="310" t="s">
        <v>151</v>
      </c>
      <c r="H17" s="310"/>
      <c r="I17" s="556" t="s">
        <v>154</v>
      </c>
      <c r="J17" s="560"/>
      <c r="K17" s="561"/>
      <c r="L17" s="310"/>
      <c r="M17" s="310"/>
      <c r="N17" s="310"/>
      <c r="O17" s="310"/>
      <c r="P17" s="310"/>
      <c r="Q17" s="310"/>
      <c r="R17" s="310"/>
      <c r="S17" s="310"/>
      <c r="T17" s="310"/>
      <c r="U17" s="310"/>
      <c r="V17" s="310"/>
      <c r="W17" s="310"/>
      <c r="X17" s="310"/>
      <c r="Y17" s="310"/>
      <c r="Z17" s="310"/>
      <c r="AA17" s="310"/>
      <c r="AB17" s="310"/>
      <c r="AC17" s="310"/>
      <c r="AD17" s="310"/>
      <c r="AE17" s="310"/>
      <c r="AF17" s="310"/>
    </row>
    <row r="18" spans="1:31" s="313" customFormat="1" ht="15.75">
      <c r="A18" s="309"/>
      <c r="B18" s="309"/>
      <c r="C18" s="309"/>
      <c r="D18" s="309" t="s">
        <v>91</v>
      </c>
      <c r="E18" s="310"/>
      <c r="F18" s="310"/>
      <c r="G18" s="310"/>
      <c r="H18" s="310"/>
      <c r="I18" s="556" t="s">
        <v>152</v>
      </c>
      <c r="J18" s="560"/>
      <c r="K18" s="562"/>
      <c r="L18" s="310"/>
      <c r="M18" s="310"/>
      <c r="N18" s="310"/>
      <c r="O18" s="310"/>
      <c r="P18" s="310"/>
      <c r="Q18" s="310"/>
      <c r="R18" s="310"/>
      <c r="S18" s="310"/>
      <c r="T18" s="310"/>
      <c r="U18" s="310"/>
      <c r="V18" s="310"/>
      <c r="W18" s="310"/>
      <c r="X18" s="310"/>
      <c r="Y18" s="310"/>
      <c r="Z18" s="310"/>
      <c r="AA18" s="310"/>
      <c r="AB18" s="310"/>
      <c r="AC18" s="310"/>
      <c r="AD18" s="310"/>
      <c r="AE18" s="310"/>
    </row>
    <row r="19" spans="1:31" s="313" customFormat="1" ht="12.75">
      <c r="A19" s="309"/>
      <c r="B19" s="309"/>
      <c r="C19" s="309"/>
      <c r="D19" s="309"/>
      <c r="E19" s="310"/>
      <c r="F19" s="310"/>
      <c r="G19" s="310"/>
      <c r="H19" s="310"/>
      <c r="I19" s="556" t="s">
        <v>153</v>
      </c>
      <c r="J19" s="560"/>
      <c r="K19" s="562"/>
      <c r="L19" s="310"/>
      <c r="M19" s="310"/>
      <c r="N19" s="310"/>
      <c r="O19" s="310"/>
      <c r="P19" s="310"/>
      <c r="Q19" s="310"/>
      <c r="R19" s="310"/>
      <c r="S19" s="310"/>
      <c r="T19" s="310"/>
      <c r="U19" s="310"/>
      <c r="V19" s="310"/>
      <c r="W19" s="310"/>
      <c r="X19" s="310"/>
      <c r="Y19" s="310"/>
      <c r="Z19" s="310"/>
      <c r="AA19" s="310"/>
      <c r="AB19" s="310"/>
      <c r="AC19" s="310"/>
      <c r="AD19" s="310"/>
      <c r="AE19" s="310"/>
    </row>
    <row r="20" spans="1:31" s="313" customFormat="1" ht="15.75">
      <c r="A20" s="309"/>
      <c r="B20" s="309"/>
      <c r="C20" s="309"/>
      <c r="D20" s="310"/>
      <c r="E20" s="310"/>
      <c r="F20" s="310"/>
      <c r="G20" s="310"/>
      <c r="H20" s="310"/>
      <c r="I20" s="556" t="s">
        <v>246</v>
      </c>
      <c r="J20" s="560"/>
      <c r="K20" s="562"/>
      <c r="L20" s="310"/>
      <c r="M20" s="310"/>
      <c r="N20" s="310"/>
      <c r="O20" s="310"/>
      <c r="P20" s="310"/>
      <c r="Q20" s="310"/>
      <c r="R20" s="310"/>
      <c r="S20" s="310"/>
      <c r="T20" s="310"/>
      <c r="U20" s="310"/>
      <c r="V20" s="310"/>
      <c r="W20" s="310"/>
      <c r="X20" s="310"/>
      <c r="Y20" s="310"/>
      <c r="Z20" s="310"/>
      <c r="AA20" s="310"/>
      <c r="AB20" s="310"/>
      <c r="AC20" s="310"/>
      <c r="AD20" s="310"/>
      <c r="AE20" s="310"/>
    </row>
    <row r="21" spans="1:31" s="313" customFormat="1" ht="12.75">
      <c r="A21" s="309"/>
      <c r="B21" s="309"/>
      <c r="C21" s="309"/>
      <c r="D21" s="311" t="s">
        <v>179</v>
      </c>
      <c r="E21" s="312"/>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row>
    <row r="22" spans="1:30" s="313" customFormat="1" ht="25.5">
      <c r="A22" s="309"/>
      <c r="B22" s="309"/>
      <c r="C22" s="309"/>
      <c r="D22" s="315" t="s">
        <v>180</v>
      </c>
      <c r="E22" s="316"/>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row>
    <row r="23" spans="1:29" s="313" customFormat="1" ht="12.75">
      <c r="A23" s="309"/>
      <c r="B23" s="309"/>
      <c r="C23" s="309"/>
      <c r="D23" s="310" t="s">
        <v>29</v>
      </c>
      <c r="E23" s="317"/>
      <c r="F23" s="309"/>
      <c r="G23" s="309"/>
      <c r="H23" s="309"/>
      <c r="I23" s="309"/>
      <c r="J23" s="310"/>
      <c r="K23" s="310"/>
      <c r="L23" s="310"/>
      <c r="M23" s="310"/>
      <c r="N23" s="310"/>
      <c r="O23" s="563"/>
      <c r="P23" s="310"/>
      <c r="Q23" s="310"/>
      <c r="R23" s="310"/>
      <c r="S23" s="310"/>
      <c r="T23" s="310"/>
      <c r="U23" s="310"/>
      <c r="V23" s="310"/>
      <c r="W23" s="310"/>
      <c r="X23" s="310"/>
      <c r="Y23" s="310"/>
      <c r="Z23" s="310"/>
      <c r="AA23" s="310"/>
      <c r="AB23" s="310"/>
      <c r="AC23" s="310"/>
    </row>
    <row r="24" spans="1:29" s="313" customFormat="1" ht="12.75">
      <c r="A24" s="309"/>
      <c r="B24" s="309"/>
      <c r="C24" s="309"/>
      <c r="D24" s="318" t="s">
        <v>15</v>
      </c>
      <c r="E24" s="319"/>
      <c r="F24" s="309"/>
      <c r="G24" s="309"/>
      <c r="H24" s="309"/>
      <c r="I24" s="309"/>
      <c r="J24" s="310"/>
      <c r="K24" s="310"/>
      <c r="L24" s="310"/>
      <c r="M24" s="310"/>
      <c r="N24" s="310"/>
      <c r="O24" s="563"/>
      <c r="P24" s="310"/>
      <c r="Q24" s="310"/>
      <c r="R24" s="310"/>
      <c r="S24" s="310"/>
      <c r="T24" s="310"/>
      <c r="U24" s="310"/>
      <c r="V24" s="310"/>
      <c r="W24" s="310"/>
      <c r="X24" s="310"/>
      <c r="Y24" s="310"/>
      <c r="Z24" s="310"/>
      <c r="AA24" s="310"/>
      <c r="AB24" s="310"/>
      <c r="AC24" s="310"/>
    </row>
    <row r="25" spans="1:30" s="313" customFormat="1" ht="12.75">
      <c r="A25" s="310"/>
      <c r="B25" s="309"/>
      <c r="C25" s="309"/>
      <c r="D25" s="318" t="s">
        <v>16</v>
      </c>
      <c r="E25" s="320"/>
      <c r="F25" s="309"/>
      <c r="G25" s="309"/>
      <c r="H25" s="309"/>
      <c r="I25" s="309"/>
      <c r="J25" s="309"/>
      <c r="K25" s="310"/>
      <c r="L25" s="310"/>
      <c r="M25" s="310"/>
      <c r="N25" s="310"/>
      <c r="O25" s="310"/>
      <c r="P25" s="310"/>
      <c r="Q25" s="310"/>
      <c r="R25" s="310"/>
      <c r="S25" s="310"/>
      <c r="T25" s="310"/>
      <c r="U25" s="310"/>
      <c r="V25" s="310"/>
      <c r="W25" s="310"/>
      <c r="X25" s="310"/>
      <c r="Y25" s="310"/>
      <c r="Z25" s="310"/>
      <c r="AA25" s="310"/>
      <c r="AB25" s="310"/>
      <c r="AC25" s="310"/>
      <c r="AD25" s="310"/>
    </row>
    <row r="26" spans="1:32" s="313" customFormat="1" ht="13.5" thickBot="1">
      <c r="A26" s="310"/>
      <c r="B26" s="309" t="s">
        <v>95</v>
      </c>
      <c r="C26" s="309"/>
      <c r="D26" s="358"/>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row>
    <row r="27" spans="1:32" s="313" customFormat="1" ht="14.25" thickBot="1" thickTop="1">
      <c r="A27" s="310"/>
      <c r="B27" s="321"/>
      <c r="C27" s="322"/>
      <c r="D27" s="322"/>
      <c r="E27" s="322"/>
      <c r="F27" s="322"/>
      <c r="G27" s="322"/>
      <c r="H27" s="322"/>
      <c r="I27" s="322"/>
      <c r="J27" s="322"/>
      <c r="K27" s="322"/>
      <c r="L27" s="322"/>
      <c r="M27" s="322"/>
      <c r="N27" s="322"/>
      <c r="O27" s="322"/>
      <c r="P27" s="564"/>
      <c r="Q27" s="310"/>
      <c r="R27" s="310"/>
      <c r="S27" s="310"/>
      <c r="T27" s="310"/>
      <c r="U27" s="310"/>
      <c r="V27" s="310"/>
      <c r="W27" s="310"/>
      <c r="X27" s="310"/>
      <c r="Y27" s="310"/>
      <c r="Z27" s="310"/>
      <c r="AA27" s="310"/>
      <c r="AB27" s="310"/>
      <c r="AC27" s="310"/>
      <c r="AD27" s="310"/>
      <c r="AE27" s="310"/>
      <c r="AF27" s="310"/>
    </row>
    <row r="28" spans="1:32" s="313" customFormat="1" ht="12.75">
      <c r="A28" s="310"/>
      <c r="B28" s="325"/>
      <c r="C28" s="565"/>
      <c r="D28" s="811" t="s">
        <v>3</v>
      </c>
      <c r="E28" s="808"/>
      <c r="F28" s="807" t="s">
        <v>4</v>
      </c>
      <c r="G28" s="817"/>
      <c r="H28" s="808"/>
      <c r="I28" s="807" t="s">
        <v>33</v>
      </c>
      <c r="J28" s="808"/>
      <c r="K28" s="566" t="s">
        <v>5</v>
      </c>
      <c r="L28" s="807" t="s">
        <v>6</v>
      </c>
      <c r="M28" s="808"/>
      <c r="N28" s="566" t="s">
        <v>7</v>
      </c>
      <c r="O28" s="567" t="s">
        <v>34</v>
      </c>
      <c r="P28" s="568"/>
      <c r="Q28" s="805" t="s">
        <v>115</v>
      </c>
      <c r="R28" s="805"/>
      <c r="S28" s="310"/>
      <c r="T28" s="310"/>
      <c r="U28" s="310"/>
      <c r="V28" s="310"/>
      <c r="W28" s="310"/>
      <c r="X28" s="310"/>
      <c r="Y28" s="310"/>
      <c r="Z28" s="310"/>
      <c r="AA28" s="310"/>
      <c r="AB28" s="310"/>
      <c r="AC28" s="310"/>
      <c r="AD28" s="310"/>
      <c r="AE28" s="310"/>
      <c r="AF28" s="310"/>
    </row>
    <row r="29" spans="1:32" s="313" customFormat="1" ht="78.75">
      <c r="A29" s="310"/>
      <c r="B29" s="325"/>
      <c r="C29" s="565"/>
      <c r="D29" s="569" t="s">
        <v>247</v>
      </c>
      <c r="E29" s="570" t="s">
        <v>248</v>
      </c>
      <c r="F29" s="812" t="s">
        <v>249</v>
      </c>
      <c r="G29" s="813"/>
      <c r="H29" s="814"/>
      <c r="I29" s="571" t="s">
        <v>252</v>
      </c>
      <c r="J29" s="571" t="s">
        <v>253</v>
      </c>
      <c r="K29" s="571" t="s">
        <v>254</v>
      </c>
      <c r="L29" s="571" t="s">
        <v>255</v>
      </c>
      <c r="M29" s="571" t="s">
        <v>256</v>
      </c>
      <c r="N29" s="571" t="s">
        <v>257</v>
      </c>
      <c r="O29" s="572" t="s">
        <v>258</v>
      </c>
      <c r="P29" s="568"/>
      <c r="Q29" s="267" t="s">
        <v>145</v>
      </c>
      <c r="R29" s="267" t="s">
        <v>144</v>
      </c>
      <c r="S29" s="310"/>
      <c r="T29" s="310"/>
      <c r="U29" s="310"/>
      <c r="V29" s="310"/>
      <c r="W29" s="310"/>
      <c r="X29" s="310"/>
      <c r="Y29" s="310"/>
      <c r="Z29" s="310"/>
      <c r="AA29" s="310"/>
      <c r="AB29" s="310"/>
      <c r="AC29" s="310"/>
      <c r="AD29" s="310"/>
      <c r="AE29" s="310"/>
      <c r="AF29" s="310"/>
    </row>
    <row r="30" spans="1:32" s="313" customFormat="1" ht="26.25" thickBot="1">
      <c r="A30" s="310"/>
      <c r="B30" s="325"/>
      <c r="C30" s="565"/>
      <c r="D30" s="573" t="s">
        <v>162</v>
      </c>
      <c r="E30" s="570" t="s">
        <v>163</v>
      </c>
      <c r="F30" s="571" t="s">
        <v>4</v>
      </c>
      <c r="G30" s="570" t="s">
        <v>116</v>
      </c>
      <c r="H30" s="570" t="s">
        <v>298</v>
      </c>
      <c r="I30" s="571" t="s">
        <v>157</v>
      </c>
      <c r="J30" s="571" t="s">
        <v>33</v>
      </c>
      <c r="K30" s="571" t="s">
        <v>156</v>
      </c>
      <c r="L30" s="571" t="s">
        <v>164</v>
      </c>
      <c r="M30" s="571" t="s">
        <v>6</v>
      </c>
      <c r="N30" s="571" t="s">
        <v>87</v>
      </c>
      <c r="O30" s="572" t="s">
        <v>250</v>
      </c>
      <c r="P30" s="568"/>
      <c r="Q30" s="267" t="s">
        <v>158</v>
      </c>
      <c r="R30" s="267" t="s">
        <v>159</v>
      </c>
      <c r="S30" s="310"/>
      <c r="T30" s="310"/>
      <c r="U30" s="310"/>
      <c r="V30" s="310"/>
      <c r="W30" s="310"/>
      <c r="X30" s="310"/>
      <c r="Y30" s="310"/>
      <c r="Z30" s="310"/>
      <c r="AA30" s="310"/>
      <c r="AB30" s="310"/>
      <c r="AC30" s="310"/>
      <c r="AD30" s="310"/>
      <c r="AE30" s="310"/>
      <c r="AF30" s="310"/>
    </row>
    <row r="31" spans="1:32" s="313" customFormat="1" ht="51">
      <c r="A31" s="310"/>
      <c r="B31" s="325"/>
      <c r="C31" s="574" t="s">
        <v>39</v>
      </c>
      <c r="D31" s="575"/>
      <c r="E31" s="576" t="s">
        <v>8</v>
      </c>
      <c r="F31" s="577" t="s">
        <v>296</v>
      </c>
      <c r="G31" s="577" t="s">
        <v>118</v>
      </c>
      <c r="H31" s="577" t="s">
        <v>297</v>
      </c>
      <c r="I31" s="577"/>
      <c r="J31" s="577"/>
      <c r="K31" s="337" t="s">
        <v>259</v>
      </c>
      <c r="L31" s="577"/>
      <c r="M31" s="577"/>
      <c r="N31" s="337" t="s">
        <v>260</v>
      </c>
      <c r="O31" s="578" t="s">
        <v>198</v>
      </c>
      <c r="P31" s="568"/>
      <c r="Q31" s="115"/>
      <c r="R31" s="115"/>
      <c r="S31" s="310"/>
      <c r="T31" s="310"/>
      <c r="U31" s="310"/>
      <c r="V31" s="310"/>
      <c r="W31" s="310"/>
      <c r="X31" s="310"/>
      <c r="Y31" s="310"/>
      <c r="Z31" s="310"/>
      <c r="AA31" s="310"/>
      <c r="AB31" s="310"/>
      <c r="AC31" s="310"/>
      <c r="AD31" s="310"/>
      <c r="AE31" s="310"/>
      <c r="AF31" s="310"/>
    </row>
    <row r="32" spans="1:32" s="313" customFormat="1" ht="25.5">
      <c r="A32" s="310"/>
      <c r="B32" s="325"/>
      <c r="C32" s="579" t="s">
        <v>279</v>
      </c>
      <c r="D32" s="580" t="s">
        <v>68</v>
      </c>
      <c r="E32" s="581">
        <v>1000</v>
      </c>
      <c r="F32" s="582">
        <v>10</v>
      </c>
      <c r="G32" s="582">
        <v>1</v>
      </c>
      <c r="H32" s="582">
        <f>IF(ISNUMBER(G32),F32/G32,)</f>
        <v>10</v>
      </c>
      <c r="I32" s="583">
        <v>0.092</v>
      </c>
      <c r="J32" s="583">
        <f>IF(ISNUMBER($I32),$I32,IF($D32="Centre Work Prebake",$Q29,IF($D32="Side Work Prebake",$Q33,IF($D32="Vertical Stud Søderberg",$Q34,$Q35))))</f>
        <v>0.092</v>
      </c>
      <c r="K32" s="581">
        <f>J32*H32*E32</f>
        <v>919.9999999999999</v>
      </c>
      <c r="L32" s="583">
        <v>0.053</v>
      </c>
      <c r="M32" s="583">
        <v>0.053</v>
      </c>
      <c r="N32" s="581">
        <f>K32*M32</f>
        <v>48.75999999999999</v>
      </c>
      <c r="O32" s="584">
        <f>(K32*6.5)+(N32*9.2)</f>
        <v>6428.591999999999</v>
      </c>
      <c r="P32" s="568"/>
      <c r="Q32" s="116"/>
      <c r="R32" s="116"/>
      <c r="S32" s="310"/>
      <c r="T32" s="310"/>
      <c r="U32" s="310"/>
      <c r="V32" s="310"/>
      <c r="W32" s="310"/>
      <c r="X32" s="310"/>
      <c r="Y32" s="310"/>
      <c r="Z32" s="310"/>
      <c r="AA32" s="310"/>
      <c r="AB32" s="310"/>
      <c r="AC32" s="310"/>
      <c r="AD32" s="310"/>
      <c r="AE32" s="310"/>
      <c r="AF32" s="310"/>
    </row>
    <row r="33" spans="1:32" s="313" customFormat="1" ht="12.75">
      <c r="A33" s="310"/>
      <c r="B33" s="325"/>
      <c r="C33" s="346"/>
      <c r="D33" s="585"/>
      <c r="E33" s="586"/>
      <c r="F33" s="587"/>
      <c r="G33" s="587">
        <v>0.14</v>
      </c>
      <c r="H33" s="587"/>
      <c r="I33" s="588"/>
      <c r="J33" s="588"/>
      <c r="K33" s="586">
        <v>0.018</v>
      </c>
      <c r="L33" s="588"/>
      <c r="M33" s="588"/>
      <c r="N33" s="586"/>
      <c r="O33" s="589"/>
      <c r="P33" s="568"/>
      <c r="Q33" s="116"/>
      <c r="R33" s="116"/>
      <c r="S33" s="310"/>
      <c r="T33" s="310"/>
      <c r="U33" s="310"/>
      <c r="V33" s="310"/>
      <c r="W33" s="310"/>
      <c r="X33" s="310"/>
      <c r="Y33" s="310"/>
      <c r="Z33" s="310"/>
      <c r="AA33" s="310"/>
      <c r="AB33" s="310"/>
      <c r="AC33" s="310"/>
      <c r="AD33" s="310"/>
      <c r="AE33" s="310"/>
      <c r="AF33" s="310"/>
    </row>
    <row r="34" spans="1:32" s="313" customFormat="1" ht="12.75">
      <c r="A34" s="310"/>
      <c r="B34" s="818"/>
      <c r="C34" s="360" t="s">
        <v>184</v>
      </c>
      <c r="D34" s="397"/>
      <c r="E34" s="392"/>
      <c r="F34" s="407"/>
      <c r="G34" s="407"/>
      <c r="H34" s="269">
        <f aca="true" t="shared" si="0" ref="H34:H45">IF(ISNUMBER(G34),F34/G34,)</f>
        <v>0</v>
      </c>
      <c r="I34" s="401"/>
      <c r="J34" s="590" t="str">
        <f aca="true" t="shared" si="1" ref="J34:J45">IF(ISNUMBER($I34),$I34,IF($D34="Centre Work Prebake",$Q$34,IF($D34="Side Work Prebake",$Q$35,IF($D34="Vertical Stud Søderberg",$Q$36,IF($D34="Horizontal Stud Søderberg",$Q$37,"0.0")))))</f>
        <v>0.0</v>
      </c>
      <c r="K34" s="591">
        <f>E34*F34*J34</f>
        <v>0</v>
      </c>
      <c r="L34" s="401"/>
      <c r="M34" s="590" t="str">
        <f aca="true" t="shared" si="2" ref="M34:M45">IF(ISNUMBER($L34),$L34,IF($D34="Centre Work Prebake",$R$34,IF($D34="Side Work Prebake",$R$35,IF($D34="Vertical Stud Søderberg",$R$36,IF($D34="Horizontal Stud Søderberg",$R$37,"0.0")))))</f>
        <v>0.0</v>
      </c>
      <c r="N34" s="591">
        <f>K34*M34</f>
        <v>0</v>
      </c>
      <c r="O34" s="592">
        <f aca="true" t="shared" si="3" ref="O34:O45">(K34*6.5)+(N34*9.2)</f>
        <v>0</v>
      </c>
      <c r="P34" s="568"/>
      <c r="Q34" s="270">
        <v>0.143</v>
      </c>
      <c r="R34" s="270">
        <v>0.121</v>
      </c>
      <c r="S34" s="310"/>
      <c r="T34" s="310"/>
      <c r="U34" s="310"/>
      <c r="V34" s="310"/>
      <c r="W34" s="310"/>
      <c r="X34" s="310"/>
      <c r="Y34" s="310"/>
      <c r="Z34" s="271" t="s">
        <v>81</v>
      </c>
      <c r="AA34" s="310"/>
      <c r="AB34" s="310"/>
      <c r="AC34" s="310"/>
      <c r="AD34" s="310"/>
      <c r="AE34" s="310"/>
      <c r="AF34" s="310"/>
    </row>
    <row r="35" spans="1:32" s="313" customFormat="1" ht="12.75">
      <c r="A35" s="310"/>
      <c r="B35" s="818"/>
      <c r="C35" s="360" t="s">
        <v>96</v>
      </c>
      <c r="D35" s="398"/>
      <c r="E35" s="392"/>
      <c r="F35" s="407"/>
      <c r="G35" s="407"/>
      <c r="H35" s="269">
        <f t="shared" si="0"/>
        <v>0</v>
      </c>
      <c r="I35" s="401"/>
      <c r="J35" s="590" t="str">
        <f t="shared" si="1"/>
        <v>0.0</v>
      </c>
      <c r="K35" s="591">
        <f aca="true" t="shared" si="4" ref="K35:K45">E35*F35*J35</f>
        <v>0</v>
      </c>
      <c r="L35" s="401"/>
      <c r="M35" s="590" t="str">
        <f t="shared" si="2"/>
        <v>0.0</v>
      </c>
      <c r="N35" s="591">
        <f aca="true" t="shared" si="5" ref="N35:N45">K35*M35</f>
        <v>0</v>
      </c>
      <c r="O35" s="592">
        <f t="shared" si="3"/>
        <v>0</v>
      </c>
      <c r="P35" s="568"/>
      <c r="Q35" s="270">
        <v>0.272</v>
      </c>
      <c r="R35" s="270">
        <v>0.252</v>
      </c>
      <c r="S35" s="310"/>
      <c r="T35" s="310"/>
      <c r="U35" s="310"/>
      <c r="V35" s="310"/>
      <c r="W35" s="310"/>
      <c r="X35" s="310"/>
      <c r="Y35" s="310"/>
      <c r="Z35" s="271" t="s">
        <v>49</v>
      </c>
      <c r="AA35" s="310"/>
      <c r="AB35" s="310"/>
      <c r="AC35" s="310"/>
      <c r="AD35" s="310"/>
      <c r="AE35" s="310"/>
      <c r="AF35" s="310"/>
    </row>
    <row r="36" spans="1:32" s="313" customFormat="1" ht="12.75">
      <c r="A36" s="310"/>
      <c r="B36" s="818"/>
      <c r="C36" s="360" t="s">
        <v>97</v>
      </c>
      <c r="D36" s="397"/>
      <c r="E36" s="392"/>
      <c r="F36" s="407"/>
      <c r="G36" s="407"/>
      <c r="H36" s="269">
        <f t="shared" si="0"/>
        <v>0</v>
      </c>
      <c r="I36" s="401"/>
      <c r="J36" s="590" t="str">
        <f t="shared" si="1"/>
        <v>0.0</v>
      </c>
      <c r="K36" s="591">
        <f t="shared" si="4"/>
        <v>0</v>
      </c>
      <c r="L36" s="401"/>
      <c r="M36" s="590" t="str">
        <f t="shared" si="2"/>
        <v>0.0</v>
      </c>
      <c r="N36" s="591">
        <f t="shared" si="5"/>
        <v>0</v>
      </c>
      <c r="O36" s="592">
        <f t="shared" si="3"/>
        <v>0</v>
      </c>
      <c r="P36" s="568"/>
      <c r="Q36" s="270">
        <v>0.092</v>
      </c>
      <c r="R36" s="270">
        <v>0.053</v>
      </c>
      <c r="S36" s="310"/>
      <c r="T36" s="310"/>
      <c r="U36" s="310"/>
      <c r="V36" s="310"/>
      <c r="W36" s="310"/>
      <c r="X36" s="310"/>
      <c r="Y36" s="310"/>
      <c r="Z36" s="271" t="s">
        <v>68</v>
      </c>
      <c r="AA36" s="310"/>
      <c r="AB36" s="310"/>
      <c r="AC36" s="310"/>
      <c r="AD36" s="310"/>
      <c r="AE36" s="310"/>
      <c r="AF36" s="310"/>
    </row>
    <row r="37" spans="1:32" s="313" customFormat="1" ht="13.5" thickBot="1">
      <c r="A37" s="310"/>
      <c r="B37" s="818"/>
      <c r="C37" s="364" t="s">
        <v>98</v>
      </c>
      <c r="D37" s="399"/>
      <c r="E37" s="400"/>
      <c r="F37" s="412"/>
      <c r="G37" s="412"/>
      <c r="H37" s="272">
        <f t="shared" si="0"/>
        <v>0</v>
      </c>
      <c r="I37" s="402"/>
      <c r="J37" s="593" t="str">
        <f t="shared" si="1"/>
        <v>0.0</v>
      </c>
      <c r="K37" s="594">
        <f t="shared" si="4"/>
        <v>0</v>
      </c>
      <c r="L37" s="402"/>
      <c r="M37" s="593" t="str">
        <f t="shared" si="2"/>
        <v>0.0</v>
      </c>
      <c r="N37" s="594">
        <f t="shared" si="5"/>
        <v>0</v>
      </c>
      <c r="O37" s="595">
        <f t="shared" si="3"/>
        <v>0</v>
      </c>
      <c r="P37" s="568"/>
      <c r="Q37" s="270">
        <v>0.099</v>
      </c>
      <c r="R37" s="270">
        <v>0.085</v>
      </c>
      <c r="S37" s="310"/>
      <c r="T37" s="310"/>
      <c r="U37" s="310"/>
      <c r="V37" s="310"/>
      <c r="W37" s="310"/>
      <c r="X37" s="310"/>
      <c r="Y37" s="310"/>
      <c r="Z37" s="271" t="s">
        <v>69</v>
      </c>
      <c r="AA37" s="310"/>
      <c r="AB37" s="310"/>
      <c r="AC37" s="310"/>
      <c r="AD37" s="310"/>
      <c r="AE37" s="310"/>
      <c r="AF37" s="310"/>
    </row>
    <row r="38" spans="1:32" s="313" customFormat="1" ht="12.75">
      <c r="A38" s="310"/>
      <c r="B38" s="818"/>
      <c r="C38" s="367" t="s">
        <v>185</v>
      </c>
      <c r="D38" s="397"/>
      <c r="E38" s="392"/>
      <c r="F38" s="407"/>
      <c r="G38" s="416"/>
      <c r="H38" s="273">
        <f t="shared" si="0"/>
        <v>0</v>
      </c>
      <c r="I38" s="401"/>
      <c r="J38" s="596" t="str">
        <f t="shared" si="1"/>
        <v>0.0</v>
      </c>
      <c r="K38" s="597">
        <f t="shared" si="4"/>
        <v>0</v>
      </c>
      <c r="L38" s="403"/>
      <c r="M38" s="596" t="str">
        <f t="shared" si="2"/>
        <v>0.0</v>
      </c>
      <c r="N38" s="597">
        <f t="shared" si="5"/>
        <v>0</v>
      </c>
      <c r="O38" s="598">
        <f t="shared" si="3"/>
        <v>0</v>
      </c>
      <c r="P38" s="568"/>
      <c r="Q38" s="116"/>
      <c r="R38" s="116"/>
      <c r="S38" s="310"/>
      <c r="T38" s="310"/>
      <c r="U38" s="310"/>
      <c r="V38" s="310"/>
      <c r="W38" s="310"/>
      <c r="X38" s="310"/>
      <c r="Y38" s="310"/>
      <c r="Z38" s="310"/>
      <c r="AA38" s="310"/>
      <c r="AB38" s="310"/>
      <c r="AC38" s="310"/>
      <c r="AD38" s="310"/>
      <c r="AE38" s="310"/>
      <c r="AF38" s="310"/>
    </row>
    <row r="39" spans="1:32" s="313" customFormat="1" ht="12.75">
      <c r="A39" s="310"/>
      <c r="B39" s="818"/>
      <c r="C39" s="360" t="s">
        <v>99</v>
      </c>
      <c r="D39" s="398"/>
      <c r="E39" s="392"/>
      <c r="F39" s="407"/>
      <c r="G39" s="407"/>
      <c r="H39" s="269">
        <f t="shared" si="0"/>
        <v>0</v>
      </c>
      <c r="I39" s="401"/>
      <c r="J39" s="590" t="str">
        <f t="shared" si="1"/>
        <v>0.0</v>
      </c>
      <c r="K39" s="591">
        <f t="shared" si="4"/>
        <v>0</v>
      </c>
      <c r="L39" s="401"/>
      <c r="M39" s="590" t="str">
        <f t="shared" si="2"/>
        <v>0.0</v>
      </c>
      <c r="N39" s="591">
        <f t="shared" si="5"/>
        <v>0</v>
      </c>
      <c r="O39" s="592">
        <f t="shared" si="3"/>
        <v>0</v>
      </c>
      <c r="P39" s="568"/>
      <c r="Q39" s="116"/>
      <c r="R39" s="116"/>
      <c r="S39" s="310"/>
      <c r="T39" s="310"/>
      <c r="U39" s="310"/>
      <c r="V39" s="310"/>
      <c r="W39" s="310"/>
      <c r="X39" s="310"/>
      <c r="Y39" s="310"/>
      <c r="Z39" s="310"/>
      <c r="AA39" s="310"/>
      <c r="AB39" s="310"/>
      <c r="AC39" s="310"/>
      <c r="AD39" s="310"/>
      <c r="AE39" s="310"/>
      <c r="AF39" s="310"/>
    </row>
    <row r="40" spans="1:32" s="313" customFormat="1" ht="12.75">
      <c r="A40" s="310"/>
      <c r="B40" s="818"/>
      <c r="C40" s="360" t="s">
        <v>100</v>
      </c>
      <c r="D40" s="397"/>
      <c r="E40" s="392"/>
      <c r="F40" s="407"/>
      <c r="G40" s="407"/>
      <c r="H40" s="269">
        <f t="shared" si="0"/>
        <v>0</v>
      </c>
      <c r="I40" s="401"/>
      <c r="J40" s="590" t="str">
        <f t="shared" si="1"/>
        <v>0.0</v>
      </c>
      <c r="K40" s="591">
        <f t="shared" si="4"/>
        <v>0</v>
      </c>
      <c r="L40" s="401"/>
      <c r="M40" s="590" t="str">
        <f t="shared" si="2"/>
        <v>0.0</v>
      </c>
      <c r="N40" s="591">
        <f t="shared" si="5"/>
        <v>0</v>
      </c>
      <c r="O40" s="592">
        <f t="shared" si="3"/>
        <v>0</v>
      </c>
      <c r="P40" s="568"/>
      <c r="Q40" s="116"/>
      <c r="R40" s="116"/>
      <c r="S40" s="310"/>
      <c r="T40" s="310"/>
      <c r="U40" s="310"/>
      <c r="V40" s="310"/>
      <c r="W40" s="310"/>
      <c r="X40" s="310"/>
      <c r="Y40" s="310"/>
      <c r="Z40" s="310"/>
      <c r="AA40" s="310"/>
      <c r="AB40" s="310"/>
      <c r="AC40" s="310"/>
      <c r="AD40" s="310"/>
      <c r="AE40" s="310"/>
      <c r="AF40" s="310"/>
    </row>
    <row r="41" spans="1:32" s="313" customFormat="1" ht="13.5" thickBot="1">
      <c r="A41" s="310"/>
      <c r="B41" s="818"/>
      <c r="C41" s="364" t="s">
        <v>101</v>
      </c>
      <c r="D41" s="399"/>
      <c r="E41" s="400"/>
      <c r="F41" s="412"/>
      <c r="G41" s="412"/>
      <c r="H41" s="272">
        <f t="shared" si="0"/>
        <v>0</v>
      </c>
      <c r="I41" s="402"/>
      <c r="J41" s="593" t="str">
        <f t="shared" si="1"/>
        <v>0.0</v>
      </c>
      <c r="K41" s="594">
        <f t="shared" si="4"/>
        <v>0</v>
      </c>
      <c r="L41" s="402"/>
      <c r="M41" s="593" t="str">
        <f t="shared" si="2"/>
        <v>0.0</v>
      </c>
      <c r="N41" s="594">
        <f t="shared" si="5"/>
        <v>0</v>
      </c>
      <c r="O41" s="595">
        <f t="shared" si="3"/>
        <v>0</v>
      </c>
      <c r="P41" s="568"/>
      <c r="Q41" s="116"/>
      <c r="R41" s="116"/>
      <c r="S41" s="310"/>
      <c r="T41" s="310"/>
      <c r="U41" s="310"/>
      <c r="V41" s="310"/>
      <c r="W41" s="310"/>
      <c r="X41" s="310"/>
      <c r="Y41" s="310"/>
      <c r="Z41" s="310"/>
      <c r="AA41" s="310"/>
      <c r="AB41" s="310"/>
      <c r="AC41" s="310"/>
      <c r="AD41" s="310"/>
      <c r="AE41" s="310"/>
      <c r="AF41" s="310"/>
    </row>
    <row r="42" spans="1:32" s="313" customFormat="1" ht="12.75">
      <c r="A42" s="310"/>
      <c r="B42" s="818"/>
      <c r="C42" s="367" t="s">
        <v>186</v>
      </c>
      <c r="D42" s="397"/>
      <c r="E42" s="392"/>
      <c r="F42" s="407"/>
      <c r="G42" s="416"/>
      <c r="H42" s="273">
        <f t="shared" si="0"/>
        <v>0</v>
      </c>
      <c r="I42" s="401"/>
      <c r="J42" s="596" t="str">
        <f t="shared" si="1"/>
        <v>0.0</v>
      </c>
      <c r="K42" s="597">
        <f t="shared" si="4"/>
        <v>0</v>
      </c>
      <c r="L42" s="403"/>
      <c r="M42" s="596" t="str">
        <f t="shared" si="2"/>
        <v>0.0</v>
      </c>
      <c r="N42" s="597">
        <f t="shared" si="5"/>
        <v>0</v>
      </c>
      <c r="O42" s="598">
        <f t="shared" si="3"/>
        <v>0</v>
      </c>
      <c r="P42" s="568"/>
      <c r="Q42" s="116"/>
      <c r="R42" s="116"/>
      <c r="S42" s="310"/>
      <c r="T42" s="310"/>
      <c r="U42" s="310"/>
      <c r="V42" s="310"/>
      <c r="W42" s="310"/>
      <c r="X42" s="310"/>
      <c r="Y42" s="310"/>
      <c r="Z42" s="310"/>
      <c r="AA42" s="310"/>
      <c r="AB42" s="310"/>
      <c r="AC42" s="310"/>
      <c r="AD42" s="310"/>
      <c r="AE42" s="310"/>
      <c r="AF42" s="310"/>
    </row>
    <row r="43" spans="1:32" s="313" customFormat="1" ht="12.75">
      <c r="A43" s="310"/>
      <c r="B43" s="818"/>
      <c r="C43" s="367" t="s">
        <v>102</v>
      </c>
      <c r="D43" s="397"/>
      <c r="E43" s="392"/>
      <c r="F43" s="407"/>
      <c r="G43" s="407"/>
      <c r="H43" s="269">
        <f t="shared" si="0"/>
        <v>0</v>
      </c>
      <c r="I43" s="401"/>
      <c r="J43" s="590" t="str">
        <f t="shared" si="1"/>
        <v>0.0</v>
      </c>
      <c r="K43" s="591">
        <f t="shared" si="4"/>
        <v>0</v>
      </c>
      <c r="L43" s="401"/>
      <c r="M43" s="590" t="str">
        <f t="shared" si="2"/>
        <v>0.0</v>
      </c>
      <c r="N43" s="591">
        <f t="shared" si="5"/>
        <v>0</v>
      </c>
      <c r="O43" s="592">
        <f t="shared" si="3"/>
        <v>0</v>
      </c>
      <c r="P43" s="568"/>
      <c r="Q43" s="116"/>
      <c r="R43" s="116"/>
      <c r="S43" s="310"/>
      <c r="T43" s="310"/>
      <c r="U43" s="310"/>
      <c r="V43" s="310"/>
      <c r="W43" s="310"/>
      <c r="X43" s="310"/>
      <c r="Y43" s="310"/>
      <c r="Z43" s="310"/>
      <c r="AA43" s="310"/>
      <c r="AB43" s="310"/>
      <c r="AC43" s="310"/>
      <c r="AD43" s="310"/>
      <c r="AE43" s="310"/>
      <c r="AF43" s="310"/>
    </row>
    <row r="44" spans="1:32" s="313" customFormat="1" ht="12.75">
      <c r="A44" s="310"/>
      <c r="B44" s="818"/>
      <c r="C44" s="367" t="s">
        <v>103</v>
      </c>
      <c r="D44" s="397"/>
      <c r="E44" s="392"/>
      <c r="F44" s="407"/>
      <c r="G44" s="407"/>
      <c r="H44" s="269">
        <f t="shared" si="0"/>
        <v>0</v>
      </c>
      <c r="I44" s="401"/>
      <c r="J44" s="590" t="str">
        <f t="shared" si="1"/>
        <v>0.0</v>
      </c>
      <c r="K44" s="591">
        <f t="shared" si="4"/>
        <v>0</v>
      </c>
      <c r="L44" s="401"/>
      <c r="M44" s="590" t="str">
        <f t="shared" si="2"/>
        <v>0.0</v>
      </c>
      <c r="N44" s="591">
        <f t="shared" si="5"/>
        <v>0</v>
      </c>
      <c r="O44" s="592">
        <f t="shared" si="3"/>
        <v>0</v>
      </c>
      <c r="P44" s="568"/>
      <c r="Q44" s="116"/>
      <c r="R44" s="116"/>
      <c r="S44" s="310"/>
      <c r="T44" s="310"/>
      <c r="U44" s="310"/>
      <c r="V44" s="310"/>
      <c r="W44" s="310"/>
      <c r="X44" s="310"/>
      <c r="Y44" s="310"/>
      <c r="Z44" s="310"/>
      <c r="AA44" s="310"/>
      <c r="AB44" s="310"/>
      <c r="AC44" s="310"/>
      <c r="AD44" s="310"/>
      <c r="AE44" s="310"/>
      <c r="AF44" s="310"/>
    </row>
    <row r="45" spans="1:32" s="313" customFormat="1" ht="13.5" thickBot="1">
      <c r="A45" s="310"/>
      <c r="B45" s="818"/>
      <c r="C45" s="364" t="s">
        <v>104</v>
      </c>
      <c r="D45" s="399"/>
      <c r="E45" s="400"/>
      <c r="F45" s="412"/>
      <c r="G45" s="412"/>
      <c r="H45" s="272">
        <f t="shared" si="0"/>
        <v>0</v>
      </c>
      <c r="I45" s="402"/>
      <c r="J45" s="593" t="str">
        <f t="shared" si="1"/>
        <v>0.0</v>
      </c>
      <c r="K45" s="594">
        <f t="shared" si="4"/>
        <v>0</v>
      </c>
      <c r="L45" s="404"/>
      <c r="M45" s="590" t="str">
        <f t="shared" si="2"/>
        <v>0.0</v>
      </c>
      <c r="N45" s="591">
        <f t="shared" si="5"/>
        <v>0</v>
      </c>
      <c r="O45" s="599">
        <f t="shared" si="3"/>
        <v>0</v>
      </c>
      <c r="P45" s="568"/>
      <c r="Q45" s="116"/>
      <c r="R45" s="116"/>
      <c r="S45" s="310"/>
      <c r="T45" s="310"/>
      <c r="U45" s="310"/>
      <c r="V45" s="310"/>
      <c r="W45" s="310"/>
      <c r="X45" s="310"/>
      <c r="Y45" s="310"/>
      <c r="Z45" s="310"/>
      <c r="AA45" s="310"/>
      <c r="AB45" s="310"/>
      <c r="AC45" s="310"/>
      <c r="AD45" s="310"/>
      <c r="AE45" s="310"/>
      <c r="AF45" s="310"/>
    </row>
    <row r="46" spans="1:32" s="313" customFormat="1" ht="13.5" thickBot="1">
      <c r="A46" s="310"/>
      <c r="B46" s="325"/>
      <c r="C46" s="600"/>
      <c r="D46" s="601"/>
      <c r="E46" s="602">
        <f>SUM(E34:E45)</f>
        <v>0</v>
      </c>
      <c r="F46" s="349"/>
      <c r="G46" s="349"/>
      <c r="H46" s="349"/>
      <c r="I46" s="565"/>
      <c r="J46" s="565"/>
      <c r="K46" s="602">
        <f>SUM(K34:K45)</f>
        <v>0</v>
      </c>
      <c r="L46" s="803" t="s">
        <v>285</v>
      </c>
      <c r="M46" s="804"/>
      <c r="N46" s="602">
        <f>SUM(N34:N45)</f>
        <v>0</v>
      </c>
      <c r="O46" s="602">
        <f>SUM(O34:O45)</f>
        <v>0</v>
      </c>
      <c r="P46" s="568"/>
      <c r="Q46" s="310"/>
      <c r="R46" s="310"/>
      <c r="S46" s="310"/>
      <c r="T46" s="310"/>
      <c r="U46" s="310"/>
      <c r="V46" s="310"/>
      <c r="W46" s="310"/>
      <c r="X46" s="310"/>
      <c r="Y46" s="310"/>
      <c r="Z46" s="310"/>
      <c r="AA46" s="310"/>
      <c r="AB46" s="310"/>
      <c r="AC46" s="310"/>
      <c r="AD46" s="310"/>
      <c r="AE46" s="310"/>
      <c r="AF46" s="310"/>
    </row>
    <row r="47" spans="1:32" s="313" customFormat="1" ht="13.5" thickBot="1">
      <c r="A47" s="310"/>
      <c r="B47" s="353"/>
      <c r="C47" s="354"/>
      <c r="D47" s="354"/>
      <c r="E47" s="354"/>
      <c r="F47" s="354"/>
      <c r="G47" s="354"/>
      <c r="H47" s="354"/>
      <c r="I47" s="354"/>
      <c r="J47" s="354"/>
      <c r="K47" s="354"/>
      <c r="L47" s="354"/>
      <c r="M47" s="354"/>
      <c r="N47" s="354"/>
      <c r="O47" s="354"/>
      <c r="P47" s="603"/>
      <c r="Q47" s="310"/>
      <c r="R47" s="310"/>
      <c r="S47" s="310"/>
      <c r="T47" s="310"/>
      <c r="U47" s="310"/>
      <c r="V47" s="310"/>
      <c r="W47" s="310"/>
      <c r="X47" s="310"/>
      <c r="Y47" s="310"/>
      <c r="Z47" s="310"/>
      <c r="AA47" s="310"/>
      <c r="AB47" s="310"/>
      <c r="AC47" s="310"/>
      <c r="AD47" s="310"/>
      <c r="AE47" s="310"/>
      <c r="AF47" s="310"/>
    </row>
    <row r="48" spans="1:32" s="313" customFormat="1" ht="72" customHeight="1" thickTop="1">
      <c r="A48" s="310"/>
      <c r="B48" s="310"/>
      <c r="C48" s="310"/>
      <c r="D48" s="310"/>
      <c r="E48" s="310"/>
      <c r="F48" s="310"/>
      <c r="G48" s="310"/>
      <c r="H48" s="310"/>
      <c r="I48" s="310"/>
      <c r="J48" s="310"/>
      <c r="K48" s="358" t="s">
        <v>85</v>
      </c>
      <c r="L48" s="310"/>
      <c r="M48" s="310"/>
      <c r="O48" s="310"/>
      <c r="P48" s="310"/>
      <c r="Q48" s="310"/>
      <c r="R48" s="310"/>
      <c r="S48" s="310"/>
      <c r="T48" s="310"/>
      <c r="U48" s="310"/>
      <c r="V48" s="310"/>
      <c r="W48" s="310"/>
      <c r="X48" s="310"/>
      <c r="Y48" s="310"/>
      <c r="Z48" s="310"/>
      <c r="AA48" s="310"/>
      <c r="AB48" s="310"/>
      <c r="AC48" s="310"/>
      <c r="AD48" s="310"/>
      <c r="AE48" s="310"/>
      <c r="AF48" s="310"/>
    </row>
    <row r="49" spans="1:32" s="313" customFormat="1" ht="13.5" thickBot="1">
      <c r="A49" s="310"/>
      <c r="B49" s="309" t="s">
        <v>120</v>
      </c>
      <c r="C49" s="604"/>
      <c r="D49" s="605"/>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row>
    <row r="50" spans="1:32" s="313" customFormat="1" ht="14.25" thickBot="1" thickTop="1">
      <c r="A50" s="310"/>
      <c r="B50" s="321"/>
      <c r="C50" s="322"/>
      <c r="D50" s="322"/>
      <c r="E50" s="322"/>
      <c r="F50" s="322"/>
      <c r="G50" s="322"/>
      <c r="H50" s="322"/>
      <c r="I50" s="322"/>
      <c r="J50" s="322"/>
      <c r="K50" s="322"/>
      <c r="L50" s="322"/>
      <c r="M50" s="322"/>
      <c r="N50" s="322"/>
      <c r="O50" s="322"/>
      <c r="P50" s="564"/>
      <c r="Q50" s="310"/>
      <c r="R50" s="310"/>
      <c r="S50" s="310"/>
      <c r="T50" s="310"/>
      <c r="U50" s="310"/>
      <c r="V50" s="310"/>
      <c r="W50" s="310"/>
      <c r="X50" s="310"/>
      <c r="Y50" s="310"/>
      <c r="Z50" s="310"/>
      <c r="AA50" s="310"/>
      <c r="AB50" s="310"/>
      <c r="AC50" s="310"/>
      <c r="AD50" s="310"/>
      <c r="AE50" s="310"/>
      <c r="AF50" s="310"/>
    </row>
    <row r="51" spans="1:32" s="313" customFormat="1" ht="12.75">
      <c r="A51" s="310"/>
      <c r="B51" s="325"/>
      <c r="C51" s="565"/>
      <c r="D51" s="811" t="s">
        <v>3</v>
      </c>
      <c r="E51" s="808"/>
      <c r="F51" s="807" t="s">
        <v>4</v>
      </c>
      <c r="G51" s="817"/>
      <c r="H51" s="808"/>
      <c r="I51" s="807" t="s">
        <v>33</v>
      </c>
      <c r="J51" s="808"/>
      <c r="K51" s="566" t="s">
        <v>5</v>
      </c>
      <c r="L51" s="807" t="s">
        <v>6</v>
      </c>
      <c r="M51" s="808"/>
      <c r="N51" s="566" t="s">
        <v>7</v>
      </c>
      <c r="O51" s="567" t="s">
        <v>34</v>
      </c>
      <c r="P51" s="568"/>
      <c r="Q51" s="806" t="s">
        <v>115</v>
      </c>
      <c r="R51" s="806"/>
      <c r="S51" s="310"/>
      <c r="T51" s="310"/>
      <c r="U51" s="310"/>
      <c r="V51" s="310"/>
      <c r="W51" s="310"/>
      <c r="X51" s="310"/>
      <c r="Y51" s="310"/>
      <c r="Z51" s="310"/>
      <c r="AA51" s="310"/>
      <c r="AB51" s="310"/>
      <c r="AC51" s="310"/>
      <c r="AD51" s="310"/>
      <c r="AE51" s="310"/>
      <c r="AF51" s="310"/>
    </row>
    <row r="52" spans="1:32" s="313" customFormat="1" ht="78.75">
      <c r="A52" s="310"/>
      <c r="B52" s="325"/>
      <c r="C52" s="565"/>
      <c r="D52" s="569" t="s">
        <v>247</v>
      </c>
      <c r="E52" s="570" t="s">
        <v>248</v>
      </c>
      <c r="F52" s="812" t="s">
        <v>114</v>
      </c>
      <c r="G52" s="813"/>
      <c r="H52" s="814"/>
      <c r="I52" s="571" t="s">
        <v>261</v>
      </c>
      <c r="J52" s="571" t="s">
        <v>262</v>
      </c>
      <c r="K52" s="571" t="s">
        <v>254</v>
      </c>
      <c r="L52" s="571" t="s">
        <v>255</v>
      </c>
      <c r="M52" s="571" t="s">
        <v>256</v>
      </c>
      <c r="N52" s="571" t="s">
        <v>257</v>
      </c>
      <c r="O52" s="572" t="s">
        <v>258</v>
      </c>
      <c r="P52" s="568"/>
      <c r="Q52" s="606" t="s">
        <v>149</v>
      </c>
      <c r="R52" s="606" t="s">
        <v>144</v>
      </c>
      <c r="S52" s="310"/>
      <c r="T52" s="310"/>
      <c r="U52" s="310"/>
      <c r="V52" s="310"/>
      <c r="W52" s="310"/>
      <c r="X52" s="310"/>
      <c r="Y52" s="310"/>
      <c r="Z52" s="310"/>
      <c r="AA52" s="310"/>
      <c r="AB52" s="310"/>
      <c r="AC52" s="310"/>
      <c r="AD52" s="310"/>
      <c r="AE52" s="310"/>
      <c r="AF52" s="310"/>
    </row>
    <row r="53" spans="1:32" s="313" customFormat="1" ht="26.25" thickBot="1">
      <c r="A53" s="310"/>
      <c r="B53" s="325"/>
      <c r="C53" s="565"/>
      <c r="D53" s="573" t="s">
        <v>162</v>
      </c>
      <c r="E53" s="570" t="s">
        <v>163</v>
      </c>
      <c r="F53" s="570" t="s">
        <v>116</v>
      </c>
      <c r="G53" s="571" t="s">
        <v>117</v>
      </c>
      <c r="H53" s="570" t="s">
        <v>160</v>
      </c>
      <c r="I53" s="571" t="s">
        <v>157</v>
      </c>
      <c r="J53" s="571" t="s">
        <v>33</v>
      </c>
      <c r="K53" s="571" t="s">
        <v>299</v>
      </c>
      <c r="L53" s="571" t="s">
        <v>164</v>
      </c>
      <c r="M53" s="571" t="s">
        <v>6</v>
      </c>
      <c r="N53" s="571" t="s">
        <v>87</v>
      </c>
      <c r="O53" s="572" t="s">
        <v>251</v>
      </c>
      <c r="P53" s="568"/>
      <c r="Q53" s="606" t="s">
        <v>158</v>
      </c>
      <c r="R53" s="606" t="s">
        <v>159</v>
      </c>
      <c r="S53" s="310"/>
      <c r="T53" s="310"/>
      <c r="U53" s="310"/>
      <c r="V53" s="310"/>
      <c r="W53" s="310"/>
      <c r="X53" s="310"/>
      <c r="Y53" s="310"/>
      <c r="Z53" s="310"/>
      <c r="AA53" s="310"/>
      <c r="AB53" s="310"/>
      <c r="AC53" s="310"/>
      <c r="AD53" s="310"/>
      <c r="AE53" s="310"/>
      <c r="AF53" s="310"/>
    </row>
    <row r="54" spans="1:32" s="313" customFormat="1" ht="42" customHeight="1">
      <c r="A54" s="310"/>
      <c r="B54" s="325"/>
      <c r="C54" s="574" t="s">
        <v>39</v>
      </c>
      <c r="D54" s="607"/>
      <c r="E54" s="576" t="s">
        <v>8</v>
      </c>
      <c r="F54" s="577" t="s">
        <v>118</v>
      </c>
      <c r="G54" s="577" t="s">
        <v>119</v>
      </c>
      <c r="H54" s="577" t="s">
        <v>161</v>
      </c>
      <c r="I54" s="577"/>
      <c r="J54" s="577"/>
      <c r="K54" s="337" t="s">
        <v>259</v>
      </c>
      <c r="L54" s="577"/>
      <c r="M54" s="577"/>
      <c r="N54" s="337" t="s">
        <v>260</v>
      </c>
      <c r="O54" s="578" t="s">
        <v>198</v>
      </c>
      <c r="P54" s="568"/>
      <c r="Q54" s="608"/>
      <c r="R54" s="608"/>
      <c r="S54" s="310"/>
      <c r="T54" s="310"/>
      <c r="U54" s="310"/>
      <c r="V54" s="310"/>
      <c r="W54" s="310"/>
      <c r="X54" s="310"/>
      <c r="Y54" s="310"/>
      <c r="Z54" s="310"/>
      <c r="AA54" s="310"/>
      <c r="AB54" s="310"/>
      <c r="AC54" s="310"/>
      <c r="AD54" s="310"/>
      <c r="AE54" s="310"/>
      <c r="AF54" s="310"/>
    </row>
    <row r="55" spans="1:32" s="313" customFormat="1" ht="38.25">
      <c r="A55" s="310"/>
      <c r="B55" s="325"/>
      <c r="C55" s="579" t="s">
        <v>280</v>
      </c>
      <c r="D55" s="580" t="s">
        <v>81</v>
      </c>
      <c r="E55" s="581">
        <v>1000</v>
      </c>
      <c r="F55" s="582">
        <v>0.1</v>
      </c>
      <c r="G55" s="582">
        <v>5</v>
      </c>
      <c r="H55" s="609">
        <v>0.95</v>
      </c>
      <c r="I55" s="610">
        <v>1.16</v>
      </c>
      <c r="J55" s="610">
        <f>IF(ISNUMBER($I55),$I55,IF($D55="Centre Work Prebake",$Q$57,IF($D55="Side Work Prebake",$Q$58,"0.0")))</f>
        <v>1.16</v>
      </c>
      <c r="K55" s="582">
        <f>E55*J55*G55/(H55*100)</f>
        <v>61.05263157894737</v>
      </c>
      <c r="L55" s="583">
        <v>0.121</v>
      </c>
      <c r="M55" s="583">
        <v>0.121</v>
      </c>
      <c r="N55" s="582">
        <f>K55*L55</f>
        <v>7.387368421052631</v>
      </c>
      <c r="O55" s="584">
        <f>(K55*6.5)+(N55*9.2)</f>
        <v>464.8058947368421</v>
      </c>
      <c r="P55" s="568"/>
      <c r="Q55" s="606" t="s">
        <v>149</v>
      </c>
      <c r="R55" s="606" t="s">
        <v>144</v>
      </c>
      <c r="S55" s="310"/>
      <c r="T55" s="310"/>
      <c r="U55" s="310"/>
      <c r="V55" s="310"/>
      <c r="W55" s="310"/>
      <c r="X55" s="310"/>
      <c r="Y55" s="310"/>
      <c r="Z55" s="310"/>
      <c r="AA55" s="310"/>
      <c r="AB55" s="310"/>
      <c r="AC55" s="310"/>
      <c r="AD55" s="310"/>
      <c r="AE55" s="310"/>
      <c r="AF55" s="310"/>
    </row>
    <row r="56" spans="1:32" s="313" customFormat="1" ht="13.5" thickBot="1">
      <c r="A56" s="310"/>
      <c r="B56" s="325"/>
      <c r="C56" s="611"/>
      <c r="D56" s="611"/>
      <c r="E56" s="612"/>
      <c r="F56" s="613"/>
      <c r="G56" s="613"/>
      <c r="H56" s="614"/>
      <c r="I56" s="615"/>
      <c r="J56" s="615"/>
      <c r="K56" s="613"/>
      <c r="L56" s="616"/>
      <c r="M56" s="616"/>
      <c r="N56" s="613"/>
      <c r="O56" s="617"/>
      <c r="P56" s="568"/>
      <c r="Q56" s="618"/>
      <c r="R56" s="618"/>
      <c r="S56" s="310"/>
      <c r="T56" s="310"/>
      <c r="U56" s="310"/>
      <c r="V56" s="310"/>
      <c r="W56" s="310"/>
      <c r="X56" s="310"/>
      <c r="Y56" s="310"/>
      <c r="Z56" s="310"/>
      <c r="AA56" s="310"/>
      <c r="AB56" s="310"/>
      <c r="AC56" s="310"/>
      <c r="AD56" s="310"/>
      <c r="AE56" s="310"/>
      <c r="AF56" s="310"/>
    </row>
    <row r="57" spans="1:32" s="313" customFormat="1" ht="12.75">
      <c r="A57" s="310"/>
      <c r="B57" s="619"/>
      <c r="C57" s="405" t="s">
        <v>184</v>
      </c>
      <c r="D57" s="406"/>
      <c r="E57" s="392"/>
      <c r="F57" s="407"/>
      <c r="G57" s="625"/>
      <c r="H57" s="520"/>
      <c r="I57" s="393"/>
      <c r="J57" s="620" t="str">
        <f>IF(ISNUMBER($I57),$I57,IF($D57="Centre Work Prebake",$Q$57,IF($D57="Side Work Prebake",$Q$58,"0.0")))</f>
        <v>0.0</v>
      </c>
      <c r="K57" s="629">
        <f>IF(ISNUMBER(H57),E57*J57*G57/(H57*100),)</f>
        <v>0</v>
      </c>
      <c r="L57" s="401"/>
      <c r="M57" s="590" t="str">
        <f>IF(ISNUMBER($L57),$L57,IF($D57="Centre Work Prebake",$R$57,IF($D57="Side Work Prebake",$R$58,"0.0")))</f>
        <v>0.0</v>
      </c>
      <c r="N57" s="629">
        <f>K57*M57</f>
        <v>0</v>
      </c>
      <c r="O57" s="621">
        <f>(K57*6.5)+(N57*9.2)</f>
        <v>0</v>
      </c>
      <c r="P57" s="568"/>
      <c r="Q57" s="622">
        <v>1.16</v>
      </c>
      <c r="R57" s="622">
        <v>0.121</v>
      </c>
      <c r="S57" s="310"/>
      <c r="T57" s="310"/>
      <c r="U57" s="310"/>
      <c r="V57" s="310"/>
      <c r="W57" s="310"/>
      <c r="X57" s="310"/>
      <c r="Y57" s="310"/>
      <c r="Z57" s="359" t="s">
        <v>121</v>
      </c>
      <c r="AA57" s="310"/>
      <c r="AB57" s="310"/>
      <c r="AC57" s="310"/>
      <c r="AD57" s="310"/>
      <c r="AE57" s="310"/>
      <c r="AF57" s="310"/>
    </row>
    <row r="58" spans="1:32" s="313" customFormat="1" ht="12.75">
      <c r="A58" s="310"/>
      <c r="B58" s="619"/>
      <c r="C58" s="408" t="s">
        <v>96</v>
      </c>
      <c r="D58" s="409"/>
      <c r="E58" s="392"/>
      <c r="F58" s="407"/>
      <c r="G58" s="625" t="s">
        <v>307</v>
      </c>
      <c r="H58" s="520"/>
      <c r="I58" s="393"/>
      <c r="J58" s="620" t="str">
        <f aca="true" t="shared" si="6" ref="J58:J68">IF(ISNUMBER($I58),$I58,IF($D58="Centre Work Prebake",$Q$57,IF($D58="Side Work Prebake",$Q$58,"0.0")))</f>
        <v>0.0</v>
      </c>
      <c r="K58" s="269">
        <f aca="true" t="shared" si="7" ref="K58:K68">IF(ISNUMBER(H58),E58*J58*G58/(H58*100),)</f>
        <v>0</v>
      </c>
      <c r="L58" s="401"/>
      <c r="M58" s="590" t="str">
        <f aca="true" t="shared" si="8" ref="M58:M68">IF(ISNUMBER($L58),$L58,IF($D58="Centre Work Prebake",$R$57,IF($D58="Side Work Prebake",$R$58,"0.0")))</f>
        <v>0.0</v>
      </c>
      <c r="N58" s="269">
        <f aca="true" t="shared" si="9" ref="N58:N68">K58*M58</f>
        <v>0</v>
      </c>
      <c r="O58" s="592">
        <f>(K58*6.5)+(N58*9.2)</f>
        <v>0</v>
      </c>
      <c r="P58" s="568"/>
      <c r="Q58" s="622">
        <v>3.65</v>
      </c>
      <c r="R58" s="622">
        <v>0.252</v>
      </c>
      <c r="S58" s="310"/>
      <c r="T58" s="310"/>
      <c r="U58" s="310"/>
      <c r="V58" s="310"/>
      <c r="W58" s="310"/>
      <c r="X58" s="310"/>
      <c r="Y58" s="310"/>
      <c r="Z58" s="359" t="s">
        <v>122</v>
      </c>
      <c r="AA58" s="310"/>
      <c r="AB58" s="310"/>
      <c r="AC58" s="310"/>
      <c r="AD58" s="310"/>
      <c r="AE58" s="310"/>
      <c r="AF58" s="310"/>
    </row>
    <row r="59" spans="1:32" s="313" customFormat="1" ht="12.75">
      <c r="A59" s="310"/>
      <c r="B59" s="619"/>
      <c r="C59" s="408" t="s">
        <v>97</v>
      </c>
      <c r="D59" s="409"/>
      <c r="E59" s="392"/>
      <c r="F59" s="407"/>
      <c r="G59" s="625"/>
      <c r="H59" s="520"/>
      <c r="I59" s="393"/>
      <c r="J59" s="620" t="str">
        <f t="shared" si="6"/>
        <v>0.0</v>
      </c>
      <c r="K59" s="269">
        <f t="shared" si="7"/>
        <v>0</v>
      </c>
      <c r="L59" s="401"/>
      <c r="M59" s="590" t="str">
        <f t="shared" si="8"/>
        <v>0.0</v>
      </c>
      <c r="N59" s="269">
        <f t="shared" si="9"/>
        <v>0</v>
      </c>
      <c r="O59" s="592">
        <f>(K59*6.5)+(N59*9.2)</f>
        <v>0</v>
      </c>
      <c r="P59" s="568"/>
      <c r="Q59" s="622"/>
      <c r="R59" s="622"/>
      <c r="S59" s="310"/>
      <c r="T59" s="310"/>
      <c r="U59" s="310"/>
      <c r="V59" s="310"/>
      <c r="W59" s="310"/>
      <c r="X59" s="310"/>
      <c r="Y59" s="310"/>
      <c r="Z59" s="359" t="s">
        <v>123</v>
      </c>
      <c r="AA59" s="310"/>
      <c r="AB59" s="310"/>
      <c r="AC59" s="310"/>
      <c r="AD59" s="310"/>
      <c r="AE59" s="310"/>
      <c r="AF59" s="310"/>
    </row>
    <row r="60" spans="1:32" s="313" customFormat="1" ht="13.5" thickBot="1">
      <c r="A60" s="310"/>
      <c r="B60" s="619"/>
      <c r="C60" s="410" t="s">
        <v>98</v>
      </c>
      <c r="D60" s="411"/>
      <c r="E60" s="400"/>
      <c r="F60" s="412"/>
      <c r="G60" s="626"/>
      <c r="H60" s="521"/>
      <c r="I60" s="413"/>
      <c r="J60" s="623" t="str">
        <f t="shared" si="6"/>
        <v>0.0</v>
      </c>
      <c r="K60" s="272">
        <f t="shared" si="7"/>
        <v>0</v>
      </c>
      <c r="L60" s="402"/>
      <c r="M60" s="593" t="str">
        <f t="shared" si="8"/>
        <v>0.0</v>
      </c>
      <c r="N60" s="272">
        <f t="shared" si="9"/>
        <v>0</v>
      </c>
      <c r="O60" s="595">
        <f aca="true" t="shared" si="10" ref="O60:O68">(K60*6.5)+(N60*9.2)</f>
        <v>0</v>
      </c>
      <c r="P60" s="568"/>
      <c r="Q60" s="622"/>
      <c r="R60" s="622"/>
      <c r="S60" s="310"/>
      <c r="T60" s="310"/>
      <c r="U60" s="310"/>
      <c r="V60" s="310"/>
      <c r="W60" s="310"/>
      <c r="X60" s="310"/>
      <c r="Y60" s="310"/>
      <c r="Z60" s="359" t="s">
        <v>124</v>
      </c>
      <c r="AA60" s="310"/>
      <c r="AB60" s="310"/>
      <c r="AC60" s="310"/>
      <c r="AD60" s="310"/>
      <c r="AE60" s="310"/>
      <c r="AF60" s="310"/>
    </row>
    <row r="61" spans="1:32" s="313" customFormat="1" ht="12.75">
      <c r="A61" s="310"/>
      <c r="B61" s="619"/>
      <c r="C61" s="414" t="s">
        <v>185</v>
      </c>
      <c r="D61" s="406"/>
      <c r="E61" s="415"/>
      <c r="F61" s="416"/>
      <c r="G61" s="627"/>
      <c r="H61" s="522"/>
      <c r="I61" s="417"/>
      <c r="J61" s="620" t="str">
        <f t="shared" si="6"/>
        <v>0.0</v>
      </c>
      <c r="K61" s="629">
        <f>IF(ISNUMBER(H61),E61*J61*G61/(H61*100),)</f>
        <v>0</v>
      </c>
      <c r="L61" s="403"/>
      <c r="M61" s="596" t="str">
        <f t="shared" si="8"/>
        <v>0.0</v>
      </c>
      <c r="N61" s="273">
        <f t="shared" si="9"/>
        <v>0</v>
      </c>
      <c r="O61" s="598">
        <f t="shared" si="10"/>
        <v>0</v>
      </c>
      <c r="P61" s="568"/>
      <c r="Q61" s="310"/>
      <c r="R61" s="310"/>
      <c r="S61" s="310"/>
      <c r="T61" s="310"/>
      <c r="U61" s="310"/>
      <c r="V61" s="310"/>
      <c r="W61" s="310"/>
      <c r="X61" s="310"/>
      <c r="Y61" s="310"/>
      <c r="Z61" s="310"/>
      <c r="AA61" s="310"/>
      <c r="AB61" s="310"/>
      <c r="AC61" s="310"/>
      <c r="AD61" s="310"/>
      <c r="AE61" s="310"/>
      <c r="AF61" s="310"/>
    </row>
    <row r="62" spans="1:32" s="313" customFormat="1" ht="12.75">
      <c r="A62" s="310"/>
      <c r="B62" s="619"/>
      <c r="C62" s="408" t="s">
        <v>99</v>
      </c>
      <c r="D62" s="409"/>
      <c r="E62" s="392"/>
      <c r="F62" s="407"/>
      <c r="G62" s="625"/>
      <c r="H62" s="520"/>
      <c r="I62" s="393"/>
      <c r="J62" s="620" t="str">
        <f t="shared" si="6"/>
        <v>0.0</v>
      </c>
      <c r="K62" s="269">
        <f t="shared" si="7"/>
        <v>0</v>
      </c>
      <c r="L62" s="401"/>
      <c r="M62" s="590" t="str">
        <f t="shared" si="8"/>
        <v>0.0</v>
      </c>
      <c r="N62" s="269">
        <f t="shared" si="9"/>
        <v>0</v>
      </c>
      <c r="O62" s="592">
        <f t="shared" si="10"/>
        <v>0</v>
      </c>
      <c r="P62" s="568"/>
      <c r="Q62" s="310"/>
      <c r="R62" s="310"/>
      <c r="S62" s="310"/>
      <c r="T62" s="310"/>
      <c r="U62" s="310"/>
      <c r="V62" s="310"/>
      <c r="W62" s="310"/>
      <c r="X62" s="310"/>
      <c r="Y62" s="310"/>
      <c r="Z62" s="310"/>
      <c r="AA62" s="310"/>
      <c r="AB62" s="310"/>
      <c r="AC62" s="310"/>
      <c r="AD62" s="310"/>
      <c r="AE62" s="310"/>
      <c r="AF62" s="310"/>
    </row>
    <row r="63" spans="1:32" s="313" customFormat="1" ht="12.75">
      <c r="A63" s="310"/>
      <c r="B63" s="619"/>
      <c r="C63" s="408" t="s">
        <v>100</v>
      </c>
      <c r="D63" s="409"/>
      <c r="E63" s="392"/>
      <c r="F63" s="407"/>
      <c r="G63" s="625"/>
      <c r="H63" s="520"/>
      <c r="I63" s="393"/>
      <c r="J63" s="620" t="str">
        <f t="shared" si="6"/>
        <v>0.0</v>
      </c>
      <c r="K63" s="269">
        <f t="shared" si="7"/>
        <v>0</v>
      </c>
      <c r="L63" s="401"/>
      <c r="M63" s="590" t="str">
        <f t="shared" si="8"/>
        <v>0.0</v>
      </c>
      <c r="N63" s="269">
        <f t="shared" si="9"/>
        <v>0</v>
      </c>
      <c r="O63" s="592">
        <f t="shared" si="10"/>
        <v>0</v>
      </c>
      <c r="P63" s="568"/>
      <c r="Q63" s="310"/>
      <c r="R63" s="310"/>
      <c r="S63" s="310"/>
      <c r="T63" s="310"/>
      <c r="U63" s="310"/>
      <c r="V63" s="310"/>
      <c r="W63" s="310"/>
      <c r="X63" s="310"/>
      <c r="Y63" s="310"/>
      <c r="Z63" s="310"/>
      <c r="AA63" s="310"/>
      <c r="AB63" s="310"/>
      <c r="AC63" s="310"/>
      <c r="AD63" s="310"/>
      <c r="AE63" s="310"/>
      <c r="AF63" s="310"/>
    </row>
    <row r="64" spans="1:32" s="313" customFormat="1" ht="13.5" thickBot="1">
      <c r="A64" s="310"/>
      <c r="B64" s="619"/>
      <c r="C64" s="410" t="s">
        <v>101</v>
      </c>
      <c r="D64" s="411"/>
      <c r="E64" s="400"/>
      <c r="F64" s="412"/>
      <c r="G64" s="626"/>
      <c r="H64" s="521"/>
      <c r="I64" s="413"/>
      <c r="J64" s="623" t="str">
        <f t="shared" si="6"/>
        <v>0.0</v>
      </c>
      <c r="K64" s="272">
        <f t="shared" si="7"/>
        <v>0</v>
      </c>
      <c r="L64" s="402"/>
      <c r="M64" s="593" t="str">
        <f t="shared" si="8"/>
        <v>0.0</v>
      </c>
      <c r="N64" s="272">
        <f t="shared" si="9"/>
        <v>0</v>
      </c>
      <c r="O64" s="595">
        <f t="shared" si="10"/>
        <v>0</v>
      </c>
      <c r="P64" s="568"/>
      <c r="Q64" s="310"/>
      <c r="R64" s="310"/>
      <c r="S64" s="310"/>
      <c r="T64" s="310"/>
      <c r="U64" s="310"/>
      <c r="V64" s="310"/>
      <c r="W64" s="310"/>
      <c r="X64" s="310"/>
      <c r="Y64" s="310"/>
      <c r="Z64" s="310"/>
      <c r="AA64" s="310"/>
      <c r="AB64" s="310"/>
      <c r="AC64" s="310"/>
      <c r="AD64" s="310"/>
      <c r="AE64" s="310"/>
      <c r="AF64" s="310"/>
    </row>
    <row r="65" spans="1:32" s="313" customFormat="1" ht="12.75">
      <c r="A65" s="310"/>
      <c r="B65" s="619"/>
      <c r="C65" s="414" t="s">
        <v>186</v>
      </c>
      <c r="D65" s="406"/>
      <c r="E65" s="415"/>
      <c r="F65" s="416"/>
      <c r="G65" s="627"/>
      <c r="H65" s="522"/>
      <c r="I65" s="417"/>
      <c r="J65" s="620" t="str">
        <f t="shared" si="6"/>
        <v>0.0</v>
      </c>
      <c r="K65" s="629">
        <f>IF(ISNUMBER(H65),E65*J65*G65/(H65*100),)</f>
        <v>0</v>
      </c>
      <c r="L65" s="403"/>
      <c r="M65" s="596" t="str">
        <f t="shared" si="8"/>
        <v>0.0</v>
      </c>
      <c r="N65" s="273">
        <f t="shared" si="9"/>
        <v>0</v>
      </c>
      <c r="O65" s="598">
        <f t="shared" si="10"/>
        <v>0</v>
      </c>
      <c r="P65" s="568"/>
      <c r="Q65" s="310"/>
      <c r="R65" s="310"/>
      <c r="S65" s="310"/>
      <c r="T65" s="310"/>
      <c r="U65" s="310"/>
      <c r="V65" s="310"/>
      <c r="W65" s="310"/>
      <c r="X65" s="310"/>
      <c r="Y65" s="310"/>
      <c r="Z65" s="310"/>
      <c r="AA65" s="310"/>
      <c r="AB65" s="310"/>
      <c r="AC65" s="310"/>
      <c r="AD65" s="310"/>
      <c r="AE65" s="310"/>
      <c r="AF65" s="310"/>
    </row>
    <row r="66" spans="1:32" s="313" customFormat="1" ht="12.75">
      <c r="A66" s="310"/>
      <c r="B66" s="619"/>
      <c r="C66" s="414" t="s">
        <v>102</v>
      </c>
      <c r="D66" s="409"/>
      <c r="E66" s="392"/>
      <c r="F66" s="407"/>
      <c r="G66" s="625"/>
      <c r="H66" s="520"/>
      <c r="I66" s="393"/>
      <c r="J66" s="620" t="str">
        <f t="shared" si="6"/>
        <v>0.0</v>
      </c>
      <c r="K66" s="269">
        <f t="shared" si="7"/>
        <v>0</v>
      </c>
      <c r="L66" s="401"/>
      <c r="M66" s="590" t="str">
        <f t="shared" si="8"/>
        <v>0.0</v>
      </c>
      <c r="N66" s="269">
        <f t="shared" si="9"/>
        <v>0</v>
      </c>
      <c r="O66" s="592">
        <f t="shared" si="10"/>
        <v>0</v>
      </c>
      <c r="P66" s="568"/>
      <c r="Q66" s="310"/>
      <c r="R66" s="310"/>
      <c r="S66" s="310"/>
      <c r="T66" s="310"/>
      <c r="U66" s="310"/>
      <c r="V66" s="310"/>
      <c r="W66" s="310"/>
      <c r="X66" s="310"/>
      <c r="Y66" s="310"/>
      <c r="Z66" s="310"/>
      <c r="AA66" s="310"/>
      <c r="AB66" s="310"/>
      <c r="AC66" s="310"/>
      <c r="AD66" s="310"/>
      <c r="AE66" s="310"/>
      <c r="AF66" s="310"/>
    </row>
    <row r="67" spans="1:32" s="313" customFormat="1" ht="12.75">
      <c r="A67" s="310"/>
      <c r="B67" s="619"/>
      <c r="C67" s="414" t="s">
        <v>103</v>
      </c>
      <c r="D67" s="409"/>
      <c r="E67" s="392"/>
      <c r="F67" s="407"/>
      <c r="G67" s="625"/>
      <c r="H67" s="520"/>
      <c r="I67" s="393"/>
      <c r="J67" s="620" t="str">
        <f t="shared" si="6"/>
        <v>0.0</v>
      </c>
      <c r="K67" s="269">
        <f t="shared" si="7"/>
        <v>0</v>
      </c>
      <c r="L67" s="401"/>
      <c r="M67" s="590" t="str">
        <f t="shared" si="8"/>
        <v>0.0</v>
      </c>
      <c r="N67" s="269">
        <f t="shared" si="9"/>
        <v>0</v>
      </c>
      <c r="O67" s="592">
        <f t="shared" si="10"/>
        <v>0</v>
      </c>
      <c r="P67" s="568"/>
      <c r="Q67" s="310"/>
      <c r="R67" s="310"/>
      <c r="S67" s="310"/>
      <c r="T67" s="310"/>
      <c r="U67" s="310"/>
      <c r="V67" s="310"/>
      <c r="W67" s="310"/>
      <c r="X67" s="310"/>
      <c r="Y67" s="310"/>
      <c r="Z67" s="310"/>
      <c r="AA67" s="310"/>
      <c r="AB67" s="310"/>
      <c r="AC67" s="310"/>
      <c r="AD67" s="310"/>
      <c r="AE67" s="310"/>
      <c r="AF67" s="310"/>
    </row>
    <row r="68" spans="1:32" s="313" customFormat="1" ht="13.5" thickBot="1">
      <c r="A68" s="310"/>
      <c r="B68" s="619"/>
      <c r="C68" s="364" t="s">
        <v>104</v>
      </c>
      <c r="D68" s="411"/>
      <c r="E68" s="400"/>
      <c r="F68" s="412"/>
      <c r="G68" s="626"/>
      <c r="H68" s="521"/>
      <c r="I68" s="413"/>
      <c r="J68" s="623" t="str">
        <f t="shared" si="6"/>
        <v>0.0</v>
      </c>
      <c r="K68" s="272">
        <f t="shared" si="7"/>
        <v>0</v>
      </c>
      <c r="L68" s="402"/>
      <c r="M68" s="590" t="str">
        <f t="shared" si="8"/>
        <v>0.0</v>
      </c>
      <c r="N68" s="272">
        <f t="shared" si="9"/>
        <v>0</v>
      </c>
      <c r="O68" s="595">
        <f t="shared" si="10"/>
        <v>0</v>
      </c>
      <c r="P68" s="568"/>
      <c r="Q68" s="310"/>
      <c r="R68" s="310"/>
      <c r="S68" s="310"/>
      <c r="T68" s="310"/>
      <c r="U68" s="310"/>
      <c r="V68" s="310"/>
      <c r="W68" s="310"/>
      <c r="X68" s="310"/>
      <c r="Y68" s="310"/>
      <c r="Z68" s="310"/>
      <c r="AA68" s="310"/>
      <c r="AB68" s="310"/>
      <c r="AC68" s="310"/>
      <c r="AD68" s="310"/>
      <c r="AE68" s="310"/>
      <c r="AF68" s="310"/>
    </row>
    <row r="69" spans="1:32" s="313" customFormat="1" ht="13.5" thickBot="1">
      <c r="A69" s="310"/>
      <c r="B69" s="325"/>
      <c r="C69" s="600"/>
      <c r="D69" s="601"/>
      <c r="E69" s="602">
        <f>SUM(E57:E68)</f>
        <v>0</v>
      </c>
      <c r="F69" s="349"/>
      <c r="G69" s="349"/>
      <c r="H69" s="349"/>
      <c r="I69" s="565"/>
      <c r="J69" s="565"/>
      <c r="K69" s="630">
        <f>SUM(K57:K68)</f>
        <v>0</v>
      </c>
      <c r="L69" s="803" t="s">
        <v>285</v>
      </c>
      <c r="M69" s="804"/>
      <c r="N69" s="630">
        <f>SUM(N57:N68)</f>
        <v>0</v>
      </c>
      <c r="O69" s="602">
        <f>SUM(O57:O68)</f>
        <v>0</v>
      </c>
      <c r="P69" s="568"/>
      <c r="Q69" s="310"/>
      <c r="R69" s="310"/>
      <c r="S69" s="310"/>
      <c r="T69" s="310"/>
      <c r="U69" s="310"/>
      <c r="V69" s="310"/>
      <c r="W69" s="310"/>
      <c r="X69" s="310"/>
      <c r="Y69" s="310"/>
      <c r="Z69" s="310"/>
      <c r="AA69" s="310"/>
      <c r="AB69" s="310"/>
      <c r="AC69" s="310"/>
      <c r="AD69" s="310"/>
      <c r="AE69" s="310"/>
      <c r="AF69" s="310"/>
    </row>
    <row r="70" spans="1:32" s="313" customFormat="1" ht="13.5" thickBot="1">
      <c r="A70" s="310"/>
      <c r="B70" s="353"/>
      <c r="C70" s="354"/>
      <c r="D70" s="354"/>
      <c r="E70" s="354"/>
      <c r="F70" s="354"/>
      <c r="G70" s="354"/>
      <c r="H70" s="354"/>
      <c r="I70" s="354"/>
      <c r="J70" s="354"/>
      <c r="K70" s="354"/>
      <c r="L70" s="354"/>
      <c r="M70" s="354"/>
      <c r="N70" s="354"/>
      <c r="O70" s="354"/>
      <c r="P70" s="603"/>
      <c r="Q70" s="310"/>
      <c r="R70" s="310"/>
      <c r="S70" s="310"/>
      <c r="T70" s="310"/>
      <c r="U70" s="310"/>
      <c r="V70" s="310"/>
      <c r="W70" s="310"/>
      <c r="X70" s="310"/>
      <c r="Y70" s="310"/>
      <c r="Z70" s="310"/>
      <c r="AA70" s="310"/>
      <c r="AB70" s="310"/>
      <c r="AC70" s="310"/>
      <c r="AD70" s="310"/>
      <c r="AE70" s="310"/>
      <c r="AF70" s="310"/>
    </row>
    <row r="71" spans="1:32" s="313" customFormat="1" ht="13.5" thickTop="1">
      <c r="A71" s="310"/>
      <c r="B71" s="310"/>
      <c r="C71" s="358" t="s">
        <v>85</v>
      </c>
      <c r="D71" s="310"/>
      <c r="E71" s="310"/>
      <c r="F71" s="310"/>
      <c r="G71" s="310"/>
      <c r="H71" s="310"/>
      <c r="I71" s="310"/>
      <c r="J71" s="310"/>
      <c r="K71" s="358"/>
      <c r="L71" s="310"/>
      <c r="M71" s="310"/>
      <c r="O71" s="310"/>
      <c r="P71" s="310"/>
      <c r="Q71" s="310"/>
      <c r="R71" s="310"/>
      <c r="S71" s="310"/>
      <c r="T71" s="310"/>
      <c r="U71" s="310"/>
      <c r="V71" s="310"/>
      <c r="W71" s="310"/>
      <c r="X71" s="310"/>
      <c r="Y71" s="310"/>
      <c r="Z71" s="310"/>
      <c r="AA71" s="310"/>
      <c r="AB71" s="310"/>
      <c r="AC71" s="310"/>
      <c r="AD71" s="310"/>
      <c r="AE71" s="310"/>
      <c r="AF71" s="310"/>
    </row>
    <row r="72" spans="1:32" s="313" customFormat="1" ht="12.75">
      <c r="A72" s="310"/>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row>
    <row r="73" spans="1:32" s="313" customFormat="1" ht="12.75">
      <c r="A73" s="310"/>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row>
    <row r="74" spans="1:32" ht="12.7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12.7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2" ht="12.7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spans="1:32" ht="12.7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2.7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spans="1:32" ht="12.7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spans="1:32" ht="12.7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spans="1:32" ht="12.75">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spans="1:32" ht="12.7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spans="1:32" ht="12.75">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spans="1:32" ht="12.75">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spans="1:32" ht="12.7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spans="1:32" ht="12.7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spans="1:32" ht="12.7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spans="1:32" ht="12.7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spans="1:32" ht="12.7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spans="1:32" ht="12.7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spans="1:32" ht="12.7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spans="1:32" ht="12.75">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spans="1:32" ht="12.75">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spans="1:32" ht="12.7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spans="1:32" ht="12.7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spans="1:32" ht="12.7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spans="1:32" ht="12.7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spans="1:32" ht="12.7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spans="1:32" ht="12.75">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spans="1:32" ht="12.75">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spans="1:32" ht="12.75">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spans="1:32" ht="12.75">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spans="1:32" ht="12.7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spans="1:32" ht="12.75">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spans="1:32" ht="12.7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spans="1:32" ht="12.75">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spans="1:32" ht="12.75">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spans="1:32" ht="12.75">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spans="1:32" ht="12.75">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spans="1:32" ht="12.75">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spans="1:32" ht="12.75">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spans="1:32" ht="12.75">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spans="1:32" ht="12.75">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spans="1:32" ht="12.75">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spans="1:32" ht="12.75">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spans="1:32" ht="12.75">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spans="1:32" ht="12.75">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spans="1:32" ht="12.75">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spans="1:32" ht="12.75">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spans="1:32" ht="12.75">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spans="1:32" ht="12.75">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spans="1:32" ht="12.75">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spans="1:32" ht="12.75">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spans="1:32" ht="12.75">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spans="1:32" ht="12.75">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spans="1:32" ht="12.75">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spans="1:32" ht="12.75">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spans="1:32" ht="12.75">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ht="12.75">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spans="1:32" ht="12.75">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ht="12.75">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spans="1:32" ht="12.75">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spans="1:32" ht="12.75">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spans="1:32" ht="12.75">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spans="1:32" ht="12.75">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spans="1:32" ht="12.75">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spans="1:32" ht="12.75">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spans="1:32" ht="12.75">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spans="1:32" ht="12.75">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spans="1:32" ht="12.75">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spans="1:32" ht="12.75">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spans="1:32" ht="12.75">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spans="1:32" ht="12.75">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spans="1:32" ht="12.75">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spans="1:32" ht="12.75">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spans="1:32" ht="12.75">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spans="1:32" ht="12.75">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spans="1:32" ht="12.75">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spans="1:32" ht="12.75">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spans="1:32" ht="12.75">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spans="1:32" ht="12.75">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spans="1:32" ht="12.75">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spans="1:32" ht="12.75">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spans="1:32" ht="12.75">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spans="1:32" ht="12.75">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spans="1:32" ht="12.75">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spans="1:32" ht="12.75">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spans="1:32" ht="12.75">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spans="1:32" ht="12.75">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spans="1:32" ht="12.75">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spans="1:32" ht="12.75">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spans="1:32" ht="12.75">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spans="1:32" ht="12.75">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spans="1:32" ht="12.75">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spans="1:32" ht="12.75">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spans="1:32" ht="12.75">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spans="1:32" ht="12.75">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spans="1:32" ht="12.75">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spans="1:32" ht="12.75">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spans="1:32" ht="12.75">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spans="1:32" ht="12.75">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spans="1:32" ht="12.75">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spans="1:16" ht="12.75">
      <c r="A173" s="118"/>
      <c r="B173" s="118"/>
      <c r="C173" s="118"/>
      <c r="D173" s="118"/>
      <c r="E173" s="118"/>
      <c r="F173" s="118"/>
      <c r="G173" s="118"/>
      <c r="H173" s="118"/>
      <c r="I173" s="118"/>
      <c r="J173" s="118"/>
      <c r="K173" s="118"/>
      <c r="L173" s="118"/>
      <c r="M173" s="118"/>
      <c r="N173" s="118"/>
      <c r="O173" s="118"/>
      <c r="P173" s="118"/>
    </row>
  </sheetData>
  <sheetProtection password="FC69" sheet="1" objects="1" scenarios="1" selectLockedCells="1"/>
  <mergeCells count="22">
    <mergeCell ref="F29:H29"/>
    <mergeCell ref="F52:H52"/>
    <mergeCell ref="A10:D10"/>
    <mergeCell ref="A15:D15"/>
    <mergeCell ref="F28:H28"/>
    <mergeCell ref="F51:H51"/>
    <mergeCell ref="D51:E51"/>
    <mergeCell ref="B42:B45"/>
    <mergeCell ref="B34:B37"/>
    <mergeCell ref="B38:B41"/>
    <mergeCell ref="B5:K5"/>
    <mergeCell ref="B6:K6"/>
    <mergeCell ref="B7:M7"/>
    <mergeCell ref="L28:M28"/>
    <mergeCell ref="D28:E28"/>
    <mergeCell ref="L69:M69"/>
    <mergeCell ref="Q28:R28"/>
    <mergeCell ref="Q51:R51"/>
    <mergeCell ref="I51:J51"/>
    <mergeCell ref="L46:M46"/>
    <mergeCell ref="L51:M51"/>
    <mergeCell ref="I28:J28"/>
  </mergeCells>
  <dataValidations count="3">
    <dataValidation type="list" allowBlank="1" showInputMessage="1" showErrorMessage="1" sqref="D57:D68">
      <formula1>$Z$34:$Z$35</formula1>
    </dataValidation>
    <dataValidation type="list" allowBlank="1" showErrorMessage="1" sqref="D34 D36:D38 D40:D42 D44:D45">
      <formula1>$Z$34:$Z$37</formula1>
    </dataValidation>
    <dataValidation type="list" showErrorMessage="1" sqref="D35 D39 D43">
      <formula1>$Z$34:$Z$37</formula1>
    </dataValidation>
  </dataValidations>
  <hyperlinks>
    <hyperlink ref="A10" location="'Wkst 8 - PFCs Emissions'!C34" display="Slope Method (IPCC Tier 2 or Tier 3 method)"/>
    <hyperlink ref="A15" location="'Wkst 8 - PFCs Emissions'!C57" display="Overvoltage Method (IPCC Tier 2 or Tier 3 method)"/>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4"/>
  <drawing r:id="rId3"/>
  <legacyDrawing r:id="rId2"/>
</worksheet>
</file>

<file path=xl/worksheets/sheet11.xml><?xml version="1.0" encoding="utf-8"?>
<worksheet xmlns="http://schemas.openxmlformats.org/spreadsheetml/2006/main" xmlns:r="http://schemas.openxmlformats.org/officeDocument/2006/relationships">
  <sheetPr codeName="Sheet9">
    <pageSetUpPr fitToPage="1"/>
  </sheetPr>
  <dimension ref="A1:AR55"/>
  <sheetViews>
    <sheetView showGridLines="0" workbookViewId="0" topLeftCell="A1">
      <selection activeCell="C18" sqref="C18"/>
    </sheetView>
  </sheetViews>
  <sheetFormatPr defaultColWidth="9.140625" defaultRowHeight="12.75"/>
  <cols>
    <col min="1" max="1" width="3.28125" style="0" customWidth="1"/>
    <col min="2" max="2" width="4.7109375" style="0" customWidth="1"/>
    <col min="3" max="3" width="28.57421875" style="0" customWidth="1"/>
    <col min="4" max="4" width="22.28125" style="0" bestFit="1" customWidth="1"/>
    <col min="5" max="5" width="19.7109375" style="0" customWidth="1"/>
    <col min="6" max="6" width="10.8515625" style="0" customWidth="1"/>
    <col min="7" max="7" width="12.28125" style="0" customWidth="1"/>
    <col min="8" max="8" width="12.140625" style="0" customWidth="1"/>
    <col min="9" max="9" width="21.57421875" style="0" customWidth="1"/>
    <col min="10" max="10" width="23.421875" style="0" customWidth="1"/>
    <col min="12" max="12" width="9.8515625" style="0" customWidth="1"/>
    <col min="13" max="13" width="15.8515625" style="0" customWidth="1"/>
    <col min="14" max="14" width="2.00390625" style="39" customWidth="1"/>
    <col min="15" max="43" width="9.140625" style="39" customWidth="1"/>
  </cols>
  <sheetData>
    <row r="1" spans="1:43" s="276" customFormat="1" ht="18">
      <c r="A1" s="274"/>
      <c r="B1" s="275" t="s">
        <v>56</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row>
    <row r="2" spans="1:43" s="200" customFormat="1" ht="12.75">
      <c r="A2" s="192"/>
      <c r="B2" s="20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row>
    <row r="3" spans="1:43" s="196" customFormat="1" ht="12.75">
      <c r="A3" s="199"/>
      <c r="B3" s="194" t="s">
        <v>50</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row>
    <row r="4" spans="1:43" s="196" customFormat="1" ht="12.75">
      <c r="A4" s="195"/>
      <c r="B4" s="196" t="s">
        <v>62</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row>
    <row r="5" spans="1:43" s="200" customFormat="1" ht="12.75">
      <c r="A5" s="195"/>
      <c r="B5" s="194"/>
      <c r="C5" s="195"/>
      <c r="D5" s="197" t="s">
        <v>179</v>
      </c>
      <c r="E5" s="197"/>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row>
    <row r="6" spans="1:43" s="200" customFormat="1" ht="25.5">
      <c r="A6" s="199"/>
      <c r="B6" s="194"/>
      <c r="C6" s="195"/>
      <c r="D6" s="277" t="s">
        <v>180</v>
      </c>
      <c r="E6" s="197"/>
      <c r="F6" s="202"/>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row>
    <row r="7" spans="1:42" s="196" customFormat="1" ht="12.75">
      <c r="A7" s="199"/>
      <c r="B7" s="194"/>
      <c r="C7" s="195"/>
      <c r="D7" s="195" t="s">
        <v>29</v>
      </c>
      <c r="E7" s="278"/>
      <c r="F7" s="279"/>
      <c r="G7" s="280"/>
      <c r="H7" s="281"/>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row>
    <row r="8" spans="1:42" s="196" customFormat="1" ht="12.75">
      <c r="A8" s="195"/>
      <c r="B8" s="194"/>
      <c r="C8" s="195"/>
      <c r="D8" s="282" t="s">
        <v>15</v>
      </c>
      <c r="E8" s="282"/>
      <c r="F8" s="283"/>
      <c r="G8" s="282"/>
      <c r="H8" s="281"/>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row>
    <row r="9" spans="1:42" s="208" customFormat="1" ht="12.75">
      <c r="A9" s="195"/>
      <c r="B9" s="194"/>
      <c r="C9" s="195"/>
      <c r="D9" s="282" t="s">
        <v>16</v>
      </c>
      <c r="E9" s="282"/>
      <c r="F9" s="206"/>
      <c r="G9" s="284"/>
      <c r="H9" s="285"/>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row>
    <row r="10" spans="1:43" s="208" customFormat="1" ht="13.5" thickBot="1">
      <c r="A10" s="207"/>
      <c r="B10" s="207"/>
      <c r="C10" s="207"/>
      <c r="D10" s="207"/>
      <c r="E10" s="207"/>
      <c r="F10" s="207"/>
      <c r="G10" s="207"/>
      <c r="H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row>
    <row r="11" spans="1:44" s="208" customFormat="1" ht="14.25" thickBot="1" thickTop="1">
      <c r="A11" s="207"/>
      <c r="B11" s="246"/>
      <c r="C11" s="247"/>
      <c r="D11" s="247"/>
      <c r="E11" s="247"/>
      <c r="F11" s="247"/>
      <c r="G11" s="247"/>
      <c r="H11" s="247"/>
      <c r="I11" s="247"/>
      <c r="J11" s="247"/>
      <c r="K11" s="248"/>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row>
    <row r="12" spans="1:40" s="200" customFormat="1" ht="12.75">
      <c r="A12" s="199"/>
      <c r="B12" s="215"/>
      <c r="C12" s="523"/>
      <c r="D12" s="821" t="s">
        <v>3</v>
      </c>
      <c r="E12" s="822"/>
      <c r="F12" s="819" t="s">
        <v>4</v>
      </c>
      <c r="G12" s="820"/>
      <c r="H12" s="819" t="s">
        <v>33</v>
      </c>
      <c r="I12" s="820"/>
      <c r="J12" s="286" t="s">
        <v>5</v>
      </c>
      <c r="K12" s="214"/>
      <c r="L12" s="199"/>
      <c r="M12" s="199"/>
      <c r="N12" s="199"/>
      <c r="O12" s="199"/>
      <c r="P12" s="199"/>
      <c r="Q12" s="199"/>
      <c r="R12" s="199"/>
      <c r="S12" s="199"/>
      <c r="T12" s="199"/>
      <c r="U12" s="199"/>
      <c r="V12" s="199"/>
      <c r="W12" s="199"/>
      <c r="X12" s="199"/>
      <c r="Y12" s="199"/>
      <c r="Z12" s="199"/>
      <c r="AA12" s="287" t="s">
        <v>81</v>
      </c>
      <c r="AB12" s="199"/>
      <c r="AC12" s="199"/>
      <c r="AD12" s="199"/>
      <c r="AE12" s="199"/>
      <c r="AF12" s="199"/>
      <c r="AG12" s="199"/>
      <c r="AH12" s="199"/>
      <c r="AI12" s="199"/>
      <c r="AJ12" s="199"/>
      <c r="AK12" s="199"/>
      <c r="AL12" s="199"/>
      <c r="AM12" s="199"/>
      <c r="AN12" s="199"/>
    </row>
    <row r="13" spans="1:40" s="200" customFormat="1" ht="34.5" customHeight="1">
      <c r="A13" s="199"/>
      <c r="B13" s="215"/>
      <c r="C13" s="833"/>
      <c r="D13" s="831" t="s">
        <v>2</v>
      </c>
      <c r="E13" s="829" t="s">
        <v>143</v>
      </c>
      <c r="F13" s="823" t="s">
        <v>264</v>
      </c>
      <c r="G13" s="824"/>
      <c r="H13" s="823" t="s">
        <v>265</v>
      </c>
      <c r="I13" s="824"/>
      <c r="J13" s="288" t="s">
        <v>266</v>
      </c>
      <c r="K13" s="214"/>
      <c r="L13" s="199"/>
      <c r="M13" s="199"/>
      <c r="N13" s="199"/>
      <c r="O13" s="199"/>
      <c r="P13" s="199"/>
      <c r="Q13" s="199"/>
      <c r="R13" s="199"/>
      <c r="S13" s="199"/>
      <c r="T13" s="199"/>
      <c r="U13" s="199"/>
      <c r="V13" s="199"/>
      <c r="W13" s="199"/>
      <c r="X13" s="199"/>
      <c r="Y13" s="199"/>
      <c r="Z13" s="199"/>
      <c r="AA13" s="287" t="s">
        <v>49</v>
      </c>
      <c r="AB13" s="199"/>
      <c r="AC13" s="199"/>
      <c r="AD13" s="199"/>
      <c r="AE13" s="199"/>
      <c r="AF13" s="199"/>
      <c r="AG13" s="199"/>
      <c r="AH13" s="199"/>
      <c r="AI13" s="199"/>
      <c r="AJ13" s="199"/>
      <c r="AK13" s="199"/>
      <c r="AL13" s="199"/>
      <c r="AM13" s="199"/>
      <c r="AN13" s="199"/>
    </row>
    <row r="14" spans="1:40" s="200" customFormat="1" ht="13.5" thickBot="1">
      <c r="A14" s="199"/>
      <c r="B14" s="215"/>
      <c r="C14" s="833"/>
      <c r="D14" s="832"/>
      <c r="E14" s="830"/>
      <c r="F14" s="825"/>
      <c r="G14" s="826"/>
      <c r="H14" s="825"/>
      <c r="I14" s="826"/>
      <c r="J14" s="288" t="s">
        <v>263</v>
      </c>
      <c r="K14" s="214"/>
      <c r="L14" s="199"/>
      <c r="M14" s="199"/>
      <c r="N14" s="199"/>
      <c r="O14" s="199"/>
      <c r="P14" s="199"/>
      <c r="Q14" s="199"/>
      <c r="R14" s="199"/>
      <c r="S14" s="199"/>
      <c r="T14" s="199"/>
      <c r="U14" s="199"/>
      <c r="V14" s="199"/>
      <c r="W14" s="199"/>
      <c r="X14" s="199"/>
      <c r="Y14" s="199"/>
      <c r="Z14" s="199"/>
      <c r="AA14" s="287" t="s">
        <v>68</v>
      </c>
      <c r="AB14" s="199"/>
      <c r="AC14" s="199"/>
      <c r="AD14" s="199"/>
      <c r="AE14" s="199"/>
      <c r="AF14" s="199"/>
      <c r="AG14" s="199"/>
      <c r="AH14" s="199"/>
      <c r="AI14" s="199"/>
      <c r="AJ14" s="199"/>
      <c r="AK14" s="199"/>
      <c r="AL14" s="199"/>
      <c r="AM14" s="199"/>
      <c r="AN14" s="199"/>
    </row>
    <row r="15" spans="1:40" s="200" customFormat="1" ht="15.75">
      <c r="A15" s="199"/>
      <c r="B15" s="215"/>
      <c r="C15" s="533" t="s">
        <v>39</v>
      </c>
      <c r="D15" s="289"/>
      <c r="E15" s="217" t="s">
        <v>8</v>
      </c>
      <c r="F15" s="260" t="s">
        <v>306</v>
      </c>
      <c r="G15" s="295" t="s">
        <v>267</v>
      </c>
      <c r="H15" s="260" t="s">
        <v>268</v>
      </c>
      <c r="I15" s="295" t="s">
        <v>269</v>
      </c>
      <c r="J15" s="290" t="s">
        <v>195</v>
      </c>
      <c r="K15" s="214"/>
      <c r="L15" s="199"/>
      <c r="M15" s="199"/>
      <c r="N15" s="199"/>
      <c r="O15" s="199"/>
      <c r="P15" s="199"/>
      <c r="Q15" s="199"/>
      <c r="R15" s="199"/>
      <c r="S15" s="199"/>
      <c r="T15" s="199"/>
      <c r="U15" s="199"/>
      <c r="V15" s="199"/>
      <c r="W15" s="199"/>
      <c r="X15" s="199"/>
      <c r="Y15" s="199"/>
      <c r="Z15" s="199"/>
      <c r="AA15" s="287" t="s">
        <v>69</v>
      </c>
      <c r="AB15" s="199"/>
      <c r="AC15" s="199"/>
      <c r="AD15" s="199"/>
      <c r="AE15" s="199"/>
      <c r="AF15" s="199"/>
      <c r="AG15" s="199"/>
      <c r="AH15" s="199"/>
      <c r="AI15" s="199"/>
      <c r="AJ15" s="199"/>
      <c r="AK15" s="199"/>
      <c r="AL15" s="199"/>
      <c r="AM15" s="199"/>
      <c r="AN15" s="199"/>
    </row>
    <row r="16" spans="1:40" s="200" customFormat="1" ht="25.5">
      <c r="A16" s="199"/>
      <c r="B16" s="215"/>
      <c r="C16" s="524" t="s">
        <v>300</v>
      </c>
      <c r="D16" s="291" t="s">
        <v>81</v>
      </c>
      <c r="E16" s="262">
        <v>1000</v>
      </c>
      <c r="F16" s="292">
        <v>0.4</v>
      </c>
      <c r="G16" s="218">
        <f>E16*F16</f>
        <v>400</v>
      </c>
      <c r="H16" s="292">
        <v>0.04</v>
      </c>
      <c r="I16" s="218">
        <v>40</v>
      </c>
      <c r="J16" s="219">
        <f>(G16*6.5)+(I16*9.2)</f>
        <v>2968</v>
      </c>
      <c r="K16" s="214"/>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row>
    <row r="17" spans="1:40" s="200" customFormat="1" ht="12.75">
      <c r="A17" s="199"/>
      <c r="B17" s="215"/>
      <c r="C17" s="220"/>
      <c r="D17" s="220"/>
      <c r="E17" s="293"/>
      <c r="F17" s="221"/>
      <c r="G17" s="534"/>
      <c r="H17" s="221"/>
      <c r="I17" s="534"/>
      <c r="J17" s="479"/>
      <c r="K17" s="214"/>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row>
    <row r="18" spans="1:40" s="200" customFormat="1" ht="12.75">
      <c r="A18" s="199"/>
      <c r="B18" s="827"/>
      <c r="C18" s="360" t="s">
        <v>184</v>
      </c>
      <c r="D18" s="418"/>
      <c r="E18" s="419"/>
      <c r="F18" s="390"/>
      <c r="G18" s="631">
        <f>(IF(ISNUMBER(F18),F18,IF(D18="Centre Work Prebake",'Tier 1 Emission Factors'!$C$20,IF(D18="Side Work Prebake",'Tier 1 Emission Factors'!$C$21,IF(D18="Vertical Stud Søderberg",'Tier 1 Emission Factors'!$C$22,IF(D18="Horizontal Stud Søderberg",'Tier 1 Emission Factors'!$C$23,"0"))))))*E18</f>
        <v>0</v>
      </c>
      <c r="H18" s="390"/>
      <c r="I18" s="631">
        <f>IF(ISNUMBER(H18),H18,IF(D18="Centre Work Prebake",'Tier 1 Emission Factors'!$D$20,IF(D18="Side Work Prebake",'Tier 1 Emission Factors'!$D$21,IF(D18="Vertical Stud Søderberg",'Tier 1 Emission Factors'!$D$22,IF(D18="Horizontal Stud Søderberg",'Tier 1 Emission Factors'!$D$23,"0")))))*E18</f>
        <v>0</v>
      </c>
      <c r="J18" s="222">
        <f aca="true" t="shared" si="0" ref="J18:J27">(G18*6.5)+(I18*9.2)</f>
        <v>0</v>
      </c>
      <c r="K18" s="214"/>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row>
    <row r="19" spans="1:40" s="200" customFormat="1" ht="12.75">
      <c r="A19" s="199"/>
      <c r="B19" s="827"/>
      <c r="C19" s="360" t="s">
        <v>96</v>
      </c>
      <c r="D19" s="418"/>
      <c r="E19" s="419"/>
      <c r="F19" s="390"/>
      <c r="G19" s="631">
        <f>(IF(ISNUMBER(F19),F19,IF(D19="Centre Work Prebake",'Tier 1 Emission Factors'!$C$20,IF(D19="Side Work Prebake",'Tier 1 Emission Factors'!$C$21,IF(D19="Vertical Stud Søderberg",'Tier 1 Emission Factors'!$C$22,IF(D19="Horizontal Stud Søderberg",'Tier 1 Emission Factors'!$C$23,"0"))))))*E19</f>
        <v>0</v>
      </c>
      <c r="H19" s="390"/>
      <c r="I19" s="631">
        <f>IF(ISNUMBER(H19),H19,IF(D19="Centre Work Prebake",'Tier 1 Emission Factors'!$D$20,IF(D19="Side Work Prebake",'Tier 1 Emission Factors'!$D$21,IF(D19="Vertical Stud Søderberg",'Tier 1 Emission Factors'!$D$22,IF(D19="Horizontal Stud Søderberg",'Tier 1 Emission Factors'!$D$23,"0")))))*E19</f>
        <v>0</v>
      </c>
      <c r="J19" s="222">
        <f t="shared" si="0"/>
        <v>0</v>
      </c>
      <c r="K19" s="214"/>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row>
    <row r="20" spans="1:40" s="200" customFormat="1" ht="12.75">
      <c r="A20" s="199"/>
      <c r="B20" s="827"/>
      <c r="C20" s="360" t="s">
        <v>97</v>
      </c>
      <c r="D20" s="418"/>
      <c r="E20" s="419"/>
      <c r="F20" s="390"/>
      <c r="G20" s="631">
        <f>(IF(ISNUMBER(F20),F20,IF(D20="Centre Work Prebake",'Tier 1 Emission Factors'!$C$20,IF(D20="Side Work Prebake",'Tier 1 Emission Factors'!$C$21,IF(D20="Vertical Stud Søderberg",'Tier 1 Emission Factors'!$C$22,IF(D20="Horizontal Stud Søderberg",'Tier 1 Emission Factors'!$C$23,"0"))))))*E20</f>
        <v>0</v>
      </c>
      <c r="H20" s="390"/>
      <c r="I20" s="631">
        <f>IF(ISNUMBER(H20),H20,IF(D20="Centre Work Prebake",'Tier 1 Emission Factors'!$D$20,IF(D20="Side Work Prebake",'Tier 1 Emission Factors'!$D$21,IF(D20="Vertical Stud Søderberg",'Tier 1 Emission Factors'!$D$22,IF(D20="Horizontal Stud Søderberg",'Tier 1 Emission Factors'!$D$23,"0")))))*E20</f>
        <v>0</v>
      </c>
      <c r="J20" s="222">
        <f t="shared" si="0"/>
        <v>0</v>
      </c>
      <c r="K20" s="214"/>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row>
    <row r="21" spans="1:40" s="200" customFormat="1" ht="12.75">
      <c r="A21" s="199"/>
      <c r="B21" s="827"/>
      <c r="C21" s="360" t="s">
        <v>98</v>
      </c>
      <c r="D21" s="418"/>
      <c r="E21" s="419"/>
      <c r="F21" s="390"/>
      <c r="G21" s="631">
        <f>(IF(ISNUMBER(F21),F21,IF(D21="Centre Work Prebake",'Tier 1 Emission Factors'!$C$20,IF(D21="Side Work Prebake",'Tier 1 Emission Factors'!$C$21,IF(D21="Vertical Stud Søderberg",'Tier 1 Emission Factors'!$C$22,IF(D21="Horizontal Stud Søderberg",'Tier 1 Emission Factors'!$C$23,"0"))))))*E21</f>
        <v>0</v>
      </c>
      <c r="H21" s="390"/>
      <c r="I21" s="631">
        <f>IF(ISNUMBER(H21),H21,IF(D21="Centre Work Prebake",'Tier 1 Emission Factors'!$D$20,IF(D21="Side Work Prebake",'Tier 1 Emission Factors'!$D$21,IF(D21="Vertical Stud Søderberg",'Tier 1 Emission Factors'!$D$22,IF(D21="Horizontal Stud Søderberg",'Tier 1 Emission Factors'!$D$23,"0")))))*E21</f>
        <v>0</v>
      </c>
      <c r="J21" s="222">
        <f t="shared" si="0"/>
        <v>0</v>
      </c>
      <c r="K21" s="214"/>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row>
    <row r="22" spans="1:40" s="200" customFormat="1" ht="13.5" thickBot="1">
      <c r="A22" s="199"/>
      <c r="B22" s="827"/>
      <c r="C22" s="525" t="s">
        <v>301</v>
      </c>
      <c r="D22" s="531"/>
      <c r="E22" s="526"/>
      <c r="F22" s="527"/>
      <c r="G22" s="632">
        <f>(IF(ISNUMBER(F22),F22,IF(D22="Centre Work Prebake",'Tier 1 Emission Factors'!$C$20,IF(D22="Side Work Prebake",'Tier 1 Emission Factors'!$C$21,IF(D22="Vertical Stud Søderberg",'Tier 1 Emission Factors'!$C$22,IF(D22="Horizontal Stud Søderberg",'Tier 1 Emission Factors'!$C$23,"0"))))))*E22</f>
        <v>0</v>
      </c>
      <c r="H22" s="527"/>
      <c r="I22" s="632">
        <f>IF(ISNUMBER(H22),H22,IF(D22="Centre Work Prebake",'Tier 1 Emission Factors'!$D$20,IF(D22="Side Work Prebake",'Tier 1 Emission Factors'!$D$21,IF(D22="Vertical Stud Søderberg",'Tier 1 Emission Factors'!$D$22,IF(D22="Horizontal Stud Søderberg",'Tier 1 Emission Factors'!$D$23,"0")))))*E22</f>
        <v>0</v>
      </c>
      <c r="J22" s="535">
        <f t="shared" si="0"/>
        <v>0</v>
      </c>
      <c r="K22" s="214"/>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1:40" s="200" customFormat="1" ht="12.75">
      <c r="A23" s="199"/>
      <c r="B23" s="827"/>
      <c r="C23" s="528" t="s">
        <v>185</v>
      </c>
      <c r="D23" s="628"/>
      <c r="E23" s="529"/>
      <c r="F23" s="530"/>
      <c r="G23" s="633">
        <f>(IF(ISNUMBER(F23),F23,IF(D23="Centre Work Prebake",'Tier 1 Emission Factors'!$C$20,IF(D23="Side Work Prebake",'Tier 1 Emission Factors'!$C$21,IF(D23="Vertical Stud Søderberg",'Tier 1 Emission Factors'!$C$22,IF(D23="Horizontal Stud Søderberg",'Tier 1 Emission Factors'!$C$23,"0"))))))*E23</f>
        <v>0</v>
      </c>
      <c r="H23" s="530"/>
      <c r="I23" s="633">
        <f>IF(ISNUMBER(H23),H23,IF(D23="Centre Work Prebake",'Tier 1 Emission Factors'!$D$20,IF(D23="Side Work Prebake",'Tier 1 Emission Factors'!$D$21,IF(D23="Vertical Stud Søderberg",'Tier 1 Emission Factors'!$D$22,IF(D23="Horizontal Stud Søderberg",'Tier 1 Emission Factors'!$D$23,"0")))))*E23</f>
        <v>0</v>
      </c>
      <c r="J23" s="536">
        <f t="shared" si="0"/>
        <v>0</v>
      </c>
      <c r="K23" s="214"/>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row>
    <row r="24" spans="1:40" s="200" customFormat="1" ht="12.75">
      <c r="A24" s="199"/>
      <c r="B24" s="827"/>
      <c r="C24" s="360" t="s">
        <v>99</v>
      </c>
      <c r="D24" s="418"/>
      <c r="E24" s="419"/>
      <c r="F24" s="390"/>
      <c r="G24" s="631">
        <f>(IF(ISNUMBER(F24),F24,IF(D24="Centre Work Prebake",'Tier 1 Emission Factors'!$C$20,IF(D24="Side Work Prebake",'Tier 1 Emission Factors'!$C$21,IF(D24="Vertical Stud Søderberg",'Tier 1 Emission Factors'!$C$22,IF(D24="Horizontal Stud Søderberg",'Tier 1 Emission Factors'!$C$23,"0"))))))*E24</f>
        <v>0</v>
      </c>
      <c r="H24" s="390"/>
      <c r="I24" s="631">
        <f>IF(ISNUMBER(H24),H24,IF(D24="Centre Work Prebake",'Tier 1 Emission Factors'!$D$20,IF(D24="Side Work Prebake",'Tier 1 Emission Factors'!$D$21,IF(D24="Vertical Stud Søderberg",'Tier 1 Emission Factors'!$D$22,IF(D24="Horizontal Stud Søderberg",'Tier 1 Emission Factors'!$D$23,"0")))))*E24</f>
        <v>0</v>
      </c>
      <c r="J24" s="222">
        <f t="shared" si="0"/>
        <v>0</v>
      </c>
      <c r="K24" s="214"/>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row>
    <row r="25" spans="1:40" s="200" customFormat="1" ht="12.75">
      <c r="A25" s="199"/>
      <c r="B25" s="827"/>
      <c r="C25" s="360" t="s">
        <v>100</v>
      </c>
      <c r="D25" s="418"/>
      <c r="E25" s="419"/>
      <c r="F25" s="390"/>
      <c r="G25" s="631">
        <f>(IF(ISNUMBER(F25),F25,IF(D25="Centre Work Prebake",'Tier 1 Emission Factors'!$C$20,IF(D25="Side Work Prebake",'Tier 1 Emission Factors'!$C$21,IF(D25="Vertical Stud Søderberg",'Tier 1 Emission Factors'!$C$22,IF(D25="Horizontal Stud Søderberg",'Tier 1 Emission Factors'!$C$23,"0"))))))*E25</f>
        <v>0</v>
      </c>
      <c r="H25" s="390"/>
      <c r="I25" s="631">
        <f>IF(ISNUMBER(H25),H25,IF(D25="Centre Work Prebake",'Tier 1 Emission Factors'!$D$20,IF(D25="Side Work Prebake",'Tier 1 Emission Factors'!$D$21,IF(D25="Vertical Stud Søderberg",'Tier 1 Emission Factors'!$D$22,IF(D25="Horizontal Stud Søderberg",'Tier 1 Emission Factors'!$D$23,"0")))))*E25</f>
        <v>0</v>
      </c>
      <c r="J25" s="222">
        <f t="shared" si="0"/>
        <v>0</v>
      </c>
      <c r="K25" s="214"/>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1:40" s="200" customFormat="1" ht="12.75">
      <c r="A26" s="199"/>
      <c r="B26" s="827"/>
      <c r="C26" s="360" t="s">
        <v>104</v>
      </c>
      <c r="D26" s="418"/>
      <c r="E26" s="419"/>
      <c r="F26" s="390"/>
      <c r="G26" s="631">
        <f>(IF(ISNUMBER(F26),F26,IF(D26="Centre Work Prebake",'Tier 1 Emission Factors'!$C$20,IF(D26="Side Work Prebake",'Tier 1 Emission Factors'!$C$21,IF(D26="Vertical Stud Søderberg",'Tier 1 Emission Factors'!$C$22,IF(D26="Horizontal Stud Søderberg",'Tier 1 Emission Factors'!$C$23,"0"))))))*E26</f>
        <v>0</v>
      </c>
      <c r="H26" s="390"/>
      <c r="I26" s="631">
        <f>IF(ISNUMBER(H26),H26,IF(D26="Centre Work Prebake",'Tier 1 Emission Factors'!$D$20,IF(D26="Side Work Prebake",'Tier 1 Emission Factors'!$D$21,IF(D26="Vertical Stud Søderberg",'Tier 1 Emission Factors'!$D$22,IF(D26="Horizontal Stud Søderberg",'Tier 1 Emission Factors'!$D$23,"0")))))*E26</f>
        <v>0</v>
      </c>
      <c r="J26" s="222">
        <f t="shared" si="0"/>
        <v>0</v>
      </c>
      <c r="K26" s="214"/>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row>
    <row r="27" spans="1:40" s="200" customFormat="1" ht="13.5" thickBot="1">
      <c r="A27" s="199"/>
      <c r="B27" s="828"/>
      <c r="C27" s="364" t="s">
        <v>302</v>
      </c>
      <c r="D27" s="420"/>
      <c r="E27" s="421"/>
      <c r="F27" s="391"/>
      <c r="G27" s="634">
        <f>(IF(ISNUMBER(F27),F27,IF(D27="Centre Work Prebake",'Tier 1 Emission Factors'!$C$20,IF(D27="Side Work Prebake",'Tier 1 Emission Factors'!$C$21,IF(D27="Vertical Stud Søderberg",'Tier 1 Emission Factors'!$C$22,IF(D27="Horizontal Stud Søderberg",'Tier 1 Emission Factors'!$C$23,"0"))))))*E27</f>
        <v>0</v>
      </c>
      <c r="H27" s="391"/>
      <c r="I27" s="636">
        <f>IF(ISNUMBER(H27),H27,IF(D27="Centre Work Prebake",'Tier 1 Emission Factors'!$D$20,IF(D27="Side Work Prebake",'Tier 1 Emission Factors'!$D$21,IF(D27="Vertical Stud Søderberg",'Tier 1 Emission Factors'!$D$22,IF(D27="Horizontal Stud Søderberg",'Tier 1 Emission Factors'!$D$23,"0")))))*E27</f>
        <v>0</v>
      </c>
      <c r="J27" s="537">
        <f t="shared" si="0"/>
        <v>0</v>
      </c>
      <c r="K27" s="214"/>
      <c r="L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row>
    <row r="28" spans="1:40" s="200" customFormat="1" ht="13.5" thickBot="1">
      <c r="A28" s="199"/>
      <c r="B28" s="215"/>
      <c r="C28" s="532"/>
      <c r="D28" s="445" t="s">
        <v>286</v>
      </c>
      <c r="E28" s="223">
        <f>SUM(E18:E27)</f>
        <v>0</v>
      </c>
      <c r="F28" s="294"/>
      <c r="G28" s="635">
        <f>SUM(G18:G27)</f>
        <v>0</v>
      </c>
      <c r="H28" s="294"/>
      <c r="I28" s="635">
        <f>SUM(I18:I27)</f>
        <v>0</v>
      </c>
      <c r="J28" s="223">
        <f>SUM(J18:J27)</f>
        <v>0</v>
      </c>
      <c r="K28" s="214"/>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row>
    <row r="29" spans="1:40" s="200" customFormat="1" ht="13.5" thickBot="1">
      <c r="A29" s="199"/>
      <c r="B29" s="224"/>
      <c r="C29" s="225"/>
      <c r="D29" s="225"/>
      <c r="E29" s="225"/>
      <c r="F29" s="225"/>
      <c r="G29" s="225"/>
      <c r="H29" s="225"/>
      <c r="I29" s="225"/>
      <c r="J29" s="225"/>
      <c r="K29" s="227"/>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row>
    <row r="30" spans="1:43" s="200" customFormat="1" ht="13.5" thickTop="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row>
    <row r="31" spans="1:43" s="200" customFormat="1" ht="12.75">
      <c r="A31" s="199"/>
      <c r="B31" s="263" t="s">
        <v>85</v>
      </c>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row>
    <row r="32" spans="1:43" s="200" customFormat="1" ht="12.7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row>
    <row r="33" spans="1:13" ht="12.75">
      <c r="A33" s="39"/>
      <c r="B33" s="39"/>
      <c r="C33" s="39"/>
      <c r="D33" s="39"/>
      <c r="E33" s="39"/>
      <c r="F33" s="39"/>
      <c r="G33" s="39"/>
      <c r="H33" s="39"/>
      <c r="I33" s="39"/>
      <c r="J33" s="39"/>
      <c r="K33" s="39"/>
      <c r="L33" s="39"/>
      <c r="M33" s="39"/>
    </row>
    <row r="34" spans="1:13" ht="12.75">
      <c r="A34" s="39"/>
      <c r="B34" s="39"/>
      <c r="C34" s="39"/>
      <c r="D34" s="39"/>
      <c r="E34" s="39"/>
      <c r="F34" s="39"/>
      <c r="G34" s="39"/>
      <c r="H34" s="39"/>
      <c r="I34" s="39"/>
      <c r="J34" s="39"/>
      <c r="K34" s="39"/>
      <c r="L34" s="39"/>
      <c r="M34" s="39"/>
    </row>
    <row r="35" spans="1:13" ht="12.75">
      <c r="A35" s="39"/>
      <c r="B35" s="39"/>
      <c r="C35" s="39"/>
      <c r="D35" s="39"/>
      <c r="E35" s="39"/>
      <c r="F35" s="39"/>
      <c r="G35" s="39"/>
      <c r="H35" s="39"/>
      <c r="I35" s="39"/>
      <c r="J35" s="39"/>
      <c r="K35" s="39"/>
      <c r="L35" s="39"/>
      <c r="M35" s="39"/>
    </row>
    <row r="36" spans="1:13" ht="12.75">
      <c r="A36" s="39"/>
      <c r="B36" s="39"/>
      <c r="C36" s="39"/>
      <c r="D36" s="39"/>
      <c r="E36" s="39"/>
      <c r="F36" s="39"/>
      <c r="G36" s="39"/>
      <c r="H36" s="39"/>
      <c r="I36" s="39"/>
      <c r="J36" s="39"/>
      <c r="K36" s="39"/>
      <c r="L36" s="39"/>
      <c r="M36" s="39"/>
    </row>
    <row r="37" spans="1:13" ht="12.75">
      <c r="A37" s="39"/>
      <c r="B37" s="39"/>
      <c r="C37" s="39"/>
      <c r="D37" s="39"/>
      <c r="E37" s="39"/>
      <c r="F37" s="39"/>
      <c r="G37" s="39"/>
      <c r="H37" s="39"/>
      <c r="I37" s="39"/>
      <c r="J37" s="39"/>
      <c r="K37" s="39"/>
      <c r="L37" s="39"/>
      <c r="M37" s="39"/>
    </row>
    <row r="38" spans="1:13" ht="12.75">
      <c r="A38" s="39"/>
      <c r="B38" s="39"/>
      <c r="C38" s="39"/>
      <c r="D38" s="39"/>
      <c r="E38" s="39"/>
      <c r="F38" s="39"/>
      <c r="G38" s="39"/>
      <c r="H38" s="39"/>
      <c r="I38" s="39"/>
      <c r="J38" s="39"/>
      <c r="K38" s="39"/>
      <c r="L38" s="39"/>
      <c r="M38" s="39"/>
    </row>
    <row r="39" spans="1:13" ht="12.75">
      <c r="A39" s="39"/>
      <c r="B39" s="39"/>
      <c r="C39" s="39"/>
      <c r="D39" s="39"/>
      <c r="E39" s="39"/>
      <c r="F39" s="39"/>
      <c r="G39" s="39"/>
      <c r="H39" s="39"/>
      <c r="I39" s="39"/>
      <c r="J39" s="39"/>
      <c r="K39" s="39"/>
      <c r="L39" s="39"/>
      <c r="M39" s="39"/>
    </row>
    <row r="40" spans="1:13" ht="12.75">
      <c r="A40" s="39"/>
      <c r="B40" s="39"/>
      <c r="C40" s="39"/>
      <c r="D40" s="39"/>
      <c r="E40" s="39"/>
      <c r="F40" s="39"/>
      <c r="G40" s="39"/>
      <c r="H40" s="39"/>
      <c r="I40" s="39"/>
      <c r="J40" s="39"/>
      <c r="K40" s="39"/>
      <c r="L40" s="39"/>
      <c r="M40" s="39"/>
    </row>
    <row r="41" spans="1:13" ht="12.75">
      <c r="A41" s="39"/>
      <c r="B41" s="39"/>
      <c r="C41" s="39"/>
      <c r="D41" s="39"/>
      <c r="E41" s="39"/>
      <c r="F41" s="39"/>
      <c r="G41" s="39"/>
      <c r="H41" s="39"/>
      <c r="I41" s="39"/>
      <c r="J41" s="39"/>
      <c r="K41" s="39"/>
      <c r="L41" s="39"/>
      <c r="M41" s="39"/>
    </row>
    <row r="42" spans="1:13" ht="12.75">
      <c r="A42" s="39"/>
      <c r="B42" s="39"/>
      <c r="C42" s="39"/>
      <c r="D42" s="39"/>
      <c r="E42" s="39"/>
      <c r="F42" s="39"/>
      <c r="G42" s="39"/>
      <c r="H42" s="39"/>
      <c r="I42" s="39"/>
      <c r="J42" s="39"/>
      <c r="K42" s="39"/>
      <c r="L42" s="39"/>
      <c r="M42" s="39"/>
    </row>
    <row r="43" spans="1:13" ht="12.75">
      <c r="A43" s="39"/>
      <c r="B43" s="39"/>
      <c r="C43" s="39"/>
      <c r="D43" s="39"/>
      <c r="E43" s="39"/>
      <c r="F43" s="39"/>
      <c r="G43" s="39"/>
      <c r="H43" s="39"/>
      <c r="I43" s="39"/>
      <c r="J43" s="39"/>
      <c r="K43" s="39"/>
      <c r="L43" s="39"/>
      <c r="M43" s="39"/>
    </row>
    <row r="44" spans="1:13" ht="12.75">
      <c r="A44" s="39"/>
      <c r="B44" s="39"/>
      <c r="C44" s="39"/>
      <c r="D44" s="39"/>
      <c r="E44" s="39"/>
      <c r="F44" s="39"/>
      <c r="G44" s="39"/>
      <c r="H44" s="39"/>
      <c r="I44" s="39"/>
      <c r="J44" s="39"/>
      <c r="K44" s="39"/>
      <c r="L44" s="39"/>
      <c r="M44" s="39"/>
    </row>
    <row r="45" spans="1:13" ht="12.75">
      <c r="A45" s="39"/>
      <c r="B45" s="39"/>
      <c r="C45" s="39"/>
      <c r="D45" s="39"/>
      <c r="E45" s="39"/>
      <c r="F45" s="39"/>
      <c r="G45" s="39"/>
      <c r="H45" s="39"/>
      <c r="I45" s="39"/>
      <c r="J45" s="39"/>
      <c r="K45" s="39"/>
      <c r="L45" s="39"/>
      <c r="M45" s="39"/>
    </row>
    <row r="46" spans="1:13" ht="12.75">
      <c r="A46" s="39"/>
      <c r="B46" s="39"/>
      <c r="C46" s="39"/>
      <c r="D46" s="39"/>
      <c r="E46" s="39"/>
      <c r="F46" s="39"/>
      <c r="G46" s="39"/>
      <c r="H46" s="39"/>
      <c r="I46" s="39"/>
      <c r="J46" s="39"/>
      <c r="K46" s="39"/>
      <c r="L46" s="39"/>
      <c r="M46" s="39"/>
    </row>
    <row r="47" spans="1:13" ht="12.75">
      <c r="A47" s="39"/>
      <c r="B47" s="39"/>
      <c r="C47" s="39"/>
      <c r="D47" s="39"/>
      <c r="E47" s="39"/>
      <c r="F47" s="39"/>
      <c r="G47" s="39"/>
      <c r="H47" s="39"/>
      <c r="I47" s="39"/>
      <c r="J47" s="39"/>
      <c r="K47" s="39"/>
      <c r="L47" s="39"/>
      <c r="M47" s="39"/>
    </row>
    <row r="48" spans="1:13" ht="12.75">
      <c r="A48" s="39"/>
      <c r="B48" s="39"/>
      <c r="C48" s="39"/>
      <c r="D48" s="39"/>
      <c r="E48" s="39"/>
      <c r="F48" s="39"/>
      <c r="G48" s="39"/>
      <c r="H48" s="39"/>
      <c r="I48" s="39"/>
      <c r="J48" s="39"/>
      <c r="K48" s="39"/>
      <c r="L48" s="39"/>
      <c r="M48" s="39"/>
    </row>
    <row r="49" spans="1:13" ht="12.75">
      <c r="A49" s="39"/>
      <c r="B49" s="39"/>
      <c r="C49" s="39"/>
      <c r="D49" s="39"/>
      <c r="E49" s="39"/>
      <c r="F49" s="39"/>
      <c r="G49" s="39"/>
      <c r="H49" s="39"/>
      <c r="I49" s="39"/>
      <c r="J49" s="39"/>
      <c r="K49" s="39"/>
      <c r="L49" s="39"/>
      <c r="M49" s="39"/>
    </row>
    <row r="50" spans="1:13" ht="12.75">
      <c r="A50" s="39"/>
      <c r="B50" s="39"/>
      <c r="C50" s="39"/>
      <c r="D50" s="39"/>
      <c r="E50" s="39"/>
      <c r="F50" s="39"/>
      <c r="G50" s="39"/>
      <c r="H50" s="39"/>
      <c r="I50" s="39"/>
      <c r="J50" s="39"/>
      <c r="K50" s="39"/>
      <c r="L50" s="39"/>
      <c r="M50" s="39"/>
    </row>
    <row r="51" spans="1:13" ht="12.75">
      <c r="A51" s="39"/>
      <c r="B51" s="39"/>
      <c r="C51" s="39"/>
      <c r="D51" s="39"/>
      <c r="E51" s="39"/>
      <c r="F51" s="39"/>
      <c r="G51" s="39"/>
      <c r="H51" s="39"/>
      <c r="I51" s="39"/>
      <c r="J51" s="39"/>
      <c r="K51" s="39"/>
      <c r="L51" s="39"/>
      <c r="M51" s="39"/>
    </row>
    <row r="52" spans="1:13" ht="12.75">
      <c r="A52" s="39"/>
      <c r="B52" s="39"/>
      <c r="C52" s="39"/>
      <c r="D52" s="39"/>
      <c r="E52" s="39"/>
      <c r="F52" s="39"/>
      <c r="G52" s="39"/>
      <c r="H52" s="39"/>
      <c r="I52" s="39"/>
      <c r="J52" s="39"/>
      <c r="K52" s="39"/>
      <c r="L52" s="39"/>
      <c r="M52" s="39"/>
    </row>
    <row r="53" spans="1:13" ht="12.75">
      <c r="A53" s="39"/>
      <c r="B53" s="39"/>
      <c r="C53" s="39"/>
      <c r="D53" s="39"/>
      <c r="E53" s="39"/>
      <c r="F53" s="39"/>
      <c r="G53" s="39"/>
      <c r="H53" s="39"/>
      <c r="I53" s="39"/>
      <c r="J53" s="39"/>
      <c r="K53" s="39"/>
      <c r="L53" s="39"/>
      <c r="M53" s="39"/>
    </row>
    <row r="54" spans="1:13" ht="12.75">
      <c r="A54" s="39"/>
      <c r="B54" s="39"/>
      <c r="C54" s="39"/>
      <c r="D54" s="39"/>
      <c r="E54" s="39"/>
      <c r="F54" s="39"/>
      <c r="G54" s="39"/>
      <c r="H54" s="39"/>
      <c r="I54" s="39"/>
      <c r="J54" s="39"/>
      <c r="K54" s="39"/>
      <c r="L54" s="39"/>
      <c r="M54" s="39"/>
    </row>
    <row r="55" spans="1:13" ht="12.75">
      <c r="A55" s="39"/>
      <c r="B55" s="39"/>
      <c r="C55" s="39"/>
      <c r="D55" s="39"/>
      <c r="E55" s="39"/>
      <c r="F55" s="39"/>
      <c r="G55" s="39"/>
      <c r="H55" s="39"/>
      <c r="I55" s="39"/>
      <c r="J55" s="39"/>
      <c r="K55" s="39"/>
      <c r="L55" s="39"/>
      <c r="M55" s="39"/>
    </row>
  </sheetData>
  <sheetProtection password="E069" sheet="1" objects="1" scenarios="1" selectLockedCells="1"/>
  <mergeCells count="10">
    <mergeCell ref="B18:B21"/>
    <mergeCell ref="B22:B27"/>
    <mergeCell ref="E13:E14"/>
    <mergeCell ref="D13:D14"/>
    <mergeCell ref="C13:C14"/>
    <mergeCell ref="F12:G12"/>
    <mergeCell ref="H12:I12"/>
    <mergeCell ref="D12:E12"/>
    <mergeCell ref="F13:G14"/>
    <mergeCell ref="H13:I14"/>
  </mergeCells>
  <dataValidations count="1">
    <dataValidation type="list" allowBlank="1" showInputMessage="1" showErrorMessage="1" sqref="D18:D27">
      <formula1>$AA$12:$AA$15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72" r:id="rId4"/>
  <drawing r:id="rId3"/>
  <legacyDrawing r:id="rId2"/>
</worksheet>
</file>

<file path=xl/worksheets/sheet12.xml><?xml version="1.0" encoding="utf-8"?>
<worksheet xmlns="http://schemas.openxmlformats.org/spreadsheetml/2006/main" xmlns:r="http://schemas.openxmlformats.org/officeDocument/2006/relationships">
  <sheetPr codeName="Feuil111">
    <pageSetUpPr fitToPage="1"/>
  </sheetPr>
  <dimension ref="A1:BF66"/>
  <sheetViews>
    <sheetView showGridLines="0" workbookViewId="0" topLeftCell="A1">
      <selection activeCell="E16" sqref="E16"/>
    </sheetView>
  </sheetViews>
  <sheetFormatPr defaultColWidth="9.140625" defaultRowHeight="12.75"/>
  <cols>
    <col min="1" max="1" width="3.28125" style="39" customWidth="1"/>
    <col min="2" max="2" width="1.8515625" style="0" customWidth="1"/>
    <col min="3" max="3" width="34.57421875" style="0" customWidth="1"/>
    <col min="4" max="4" width="47.57421875" style="0" customWidth="1"/>
    <col min="5" max="5" width="29.140625" style="0" customWidth="1"/>
    <col min="6" max="6" width="1.57421875" style="0" customWidth="1"/>
    <col min="7" max="16384" width="9.7109375" style="0" customWidth="1"/>
  </cols>
  <sheetData>
    <row r="1" spans="1:21" s="187" customFormat="1" ht="18">
      <c r="A1" s="50" t="s">
        <v>56</v>
      </c>
      <c r="B1" s="50"/>
      <c r="C1" s="296"/>
      <c r="D1" s="50"/>
      <c r="E1" s="50"/>
      <c r="F1" s="50"/>
      <c r="G1" s="50"/>
      <c r="H1" s="50"/>
      <c r="I1" s="40"/>
      <c r="J1" s="40"/>
      <c r="K1" s="40"/>
      <c r="L1" s="40"/>
      <c r="M1" s="40"/>
      <c r="N1" s="40"/>
      <c r="O1" s="40"/>
      <c r="P1" s="40"/>
      <c r="Q1" s="40"/>
      <c r="R1" s="40"/>
      <c r="S1" s="40"/>
      <c r="T1" s="40"/>
      <c r="U1" s="40"/>
    </row>
    <row r="2" spans="1:21" s="2" customFormat="1" ht="12.75">
      <c r="A2" s="60"/>
      <c r="B2" s="60"/>
      <c r="C2" s="57"/>
      <c r="D2" s="60"/>
      <c r="E2" s="60"/>
      <c r="F2" s="60"/>
      <c r="G2" s="60"/>
      <c r="H2" s="60"/>
      <c r="I2" s="58"/>
      <c r="J2" s="58"/>
      <c r="K2" s="58"/>
      <c r="L2" s="58"/>
      <c r="M2" s="58"/>
      <c r="N2" s="58"/>
      <c r="O2" s="58"/>
      <c r="P2" s="58"/>
      <c r="Q2" s="58"/>
      <c r="R2" s="58"/>
      <c r="S2" s="58"/>
      <c r="T2" s="58"/>
      <c r="U2" s="58"/>
    </row>
    <row r="3" spans="1:21" s="2" customFormat="1" ht="15.75">
      <c r="A3" s="48" t="s">
        <v>270</v>
      </c>
      <c r="B3" s="60"/>
      <c r="C3" s="57"/>
      <c r="D3" s="60"/>
      <c r="E3" s="60"/>
      <c r="F3" s="60"/>
      <c r="G3" s="60"/>
      <c r="H3" s="60"/>
      <c r="I3" s="58"/>
      <c r="J3" s="58"/>
      <c r="K3" s="58"/>
      <c r="L3" s="58"/>
      <c r="M3" s="58"/>
      <c r="N3" s="58"/>
      <c r="O3" s="58"/>
      <c r="P3" s="58"/>
      <c r="Q3" s="58"/>
      <c r="R3" s="58"/>
      <c r="S3" s="58"/>
      <c r="T3" s="58"/>
      <c r="U3" s="58"/>
    </row>
    <row r="4" spans="1:21" s="2" customFormat="1" ht="12.75">
      <c r="A4" s="836"/>
      <c r="B4" s="837"/>
      <c r="C4" s="837"/>
      <c r="D4" s="837"/>
      <c r="E4" s="837"/>
      <c r="F4" s="837"/>
      <c r="G4" s="837"/>
      <c r="H4" s="837"/>
      <c r="I4" s="58"/>
      <c r="J4" s="58"/>
      <c r="K4" s="58"/>
      <c r="L4" s="58"/>
      <c r="M4" s="58"/>
      <c r="N4" s="58"/>
      <c r="O4" s="58"/>
      <c r="P4" s="58"/>
      <c r="Q4" s="58"/>
      <c r="R4" s="58"/>
      <c r="S4" s="58"/>
      <c r="T4" s="58"/>
      <c r="U4" s="58"/>
    </row>
    <row r="5" spans="1:21" s="2" customFormat="1" ht="12.75">
      <c r="A5" s="52"/>
      <c r="B5" s="53" t="s">
        <v>179</v>
      </c>
      <c r="C5" s="54"/>
      <c r="D5" s="52"/>
      <c r="E5" s="52"/>
      <c r="F5" s="52"/>
      <c r="G5" s="52"/>
      <c r="H5" s="52"/>
      <c r="I5" s="58"/>
      <c r="J5" s="58"/>
      <c r="K5" s="58"/>
      <c r="L5" s="58"/>
      <c r="M5" s="58"/>
      <c r="N5" s="58"/>
      <c r="O5" s="58"/>
      <c r="P5" s="58"/>
      <c r="Q5" s="58"/>
      <c r="R5" s="58"/>
      <c r="S5" s="58"/>
      <c r="T5" s="58"/>
      <c r="U5" s="58"/>
    </row>
    <row r="6" spans="1:22" s="2" customFormat="1" ht="12.75">
      <c r="A6" s="52"/>
      <c r="B6" s="838" t="s">
        <v>16</v>
      </c>
      <c r="C6" s="839"/>
      <c r="D6" s="4"/>
      <c r="E6" s="3"/>
      <c r="F6" s="52"/>
      <c r="G6" s="52"/>
      <c r="H6" s="52"/>
      <c r="I6" s="58"/>
      <c r="J6" s="58"/>
      <c r="K6" s="58"/>
      <c r="L6" s="58"/>
      <c r="M6" s="58"/>
      <c r="N6" s="58"/>
      <c r="O6" s="58"/>
      <c r="P6" s="58"/>
      <c r="Q6" s="58"/>
      <c r="R6" s="58"/>
      <c r="S6" s="58"/>
      <c r="T6" s="58"/>
      <c r="U6" s="58"/>
      <c r="V6" s="58"/>
    </row>
    <row r="7" spans="1:29" s="2" customFormat="1" ht="13.5" thickBot="1">
      <c r="A7" s="52"/>
      <c r="B7" s="54"/>
      <c r="C7" s="5"/>
      <c r="D7" s="56"/>
      <c r="E7" s="52"/>
      <c r="F7" s="52"/>
      <c r="G7" s="52"/>
      <c r="H7" s="52"/>
      <c r="I7" s="58"/>
      <c r="J7" s="58"/>
      <c r="K7" s="58"/>
      <c r="L7" s="58"/>
      <c r="M7" s="58"/>
      <c r="N7" s="58"/>
      <c r="O7" s="58"/>
      <c r="P7" s="58"/>
      <c r="Q7" s="58"/>
      <c r="R7" s="58"/>
      <c r="S7" s="58"/>
      <c r="T7" s="58"/>
      <c r="U7" s="58"/>
      <c r="V7" s="58"/>
      <c r="W7" s="58"/>
      <c r="X7" s="58"/>
      <c r="Y7" s="58"/>
      <c r="Z7" s="58"/>
      <c r="AA7" s="58"/>
      <c r="AB7" s="58"/>
      <c r="AC7" s="58"/>
    </row>
    <row r="8" spans="1:58" s="2" customFormat="1" ht="14.25" thickBot="1" thickTop="1">
      <c r="A8" s="52"/>
      <c r="B8" s="177"/>
      <c r="C8" s="178"/>
      <c r="D8" s="178"/>
      <c r="E8" s="178"/>
      <c r="F8" s="228"/>
      <c r="G8" s="52"/>
      <c r="H8" s="52"/>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row>
    <row r="9" spans="1:58" s="2" customFormat="1" ht="32.25" thickBot="1">
      <c r="A9" s="58"/>
      <c r="B9" s="179"/>
      <c r="C9" s="297"/>
      <c r="D9" s="298"/>
      <c r="E9" s="446" t="s">
        <v>271</v>
      </c>
      <c r="F9" s="232"/>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row>
    <row r="10" spans="1:58" s="2" customFormat="1" ht="26.25" thickBot="1">
      <c r="A10" s="58"/>
      <c r="B10" s="179"/>
      <c r="C10" s="229"/>
      <c r="D10" s="302" t="s">
        <v>21</v>
      </c>
      <c r="E10" s="299" t="s">
        <v>272</v>
      </c>
      <c r="F10" s="232"/>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row>
    <row r="11" spans="1:58" s="2" customFormat="1" ht="47.25">
      <c r="A11" s="58"/>
      <c r="B11" s="179"/>
      <c r="C11" s="303" t="s">
        <v>9</v>
      </c>
      <c r="D11" s="300" t="s">
        <v>273</v>
      </c>
      <c r="E11" s="538">
        <f>'Wkst 1 - Prebake CO2'!I32+'Wkst 1 - Prebake CO2'!O54</f>
        <v>0</v>
      </c>
      <c r="F11" s="232"/>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row>
    <row r="12" spans="1:58" s="2" customFormat="1" ht="31.5">
      <c r="A12" s="58"/>
      <c r="B12" s="179"/>
      <c r="C12" s="304" t="s">
        <v>10</v>
      </c>
      <c r="D12" s="301" t="s">
        <v>274</v>
      </c>
      <c r="E12" s="539">
        <f>'Wkst 2 - Søderberg CO2'!O27</f>
        <v>0</v>
      </c>
      <c r="F12" s="23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row>
    <row r="13" spans="1:58" s="2" customFormat="1" ht="63">
      <c r="A13" s="58"/>
      <c r="B13" s="179"/>
      <c r="C13" s="304" t="s">
        <v>11</v>
      </c>
      <c r="D13" s="301" t="s">
        <v>275</v>
      </c>
      <c r="E13" s="539">
        <f>'Wkst 3 - Alternative CO2'!O25</f>
        <v>0</v>
      </c>
      <c r="F13" s="232"/>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row>
    <row r="14" spans="1:58" s="2" customFormat="1" ht="63">
      <c r="A14" s="58"/>
      <c r="B14" s="179"/>
      <c r="C14" s="304" t="s">
        <v>12</v>
      </c>
      <c r="D14" s="301" t="s">
        <v>276</v>
      </c>
      <c r="E14" s="539">
        <f>'Wkst 4 - Default CO2 Emissions'!H27</f>
        <v>0</v>
      </c>
      <c r="F14" s="232"/>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row>
    <row r="15" spans="1:57" s="2" customFormat="1" ht="15.75">
      <c r="A15" s="58"/>
      <c r="B15" s="179"/>
      <c r="C15" s="304" t="s">
        <v>13</v>
      </c>
      <c r="D15" s="301" t="s">
        <v>58</v>
      </c>
      <c r="E15" s="539">
        <f>'Wkst 5 - Coke Calcination CO2'!L24</f>
        <v>0</v>
      </c>
      <c r="F15" s="232"/>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8" s="2" customFormat="1" ht="31.5">
      <c r="A16" s="58"/>
      <c r="B16" s="179"/>
      <c r="C16" s="304" t="s">
        <v>14</v>
      </c>
      <c r="D16" s="301" t="s">
        <v>277</v>
      </c>
      <c r="E16" s="539">
        <f>'Wkst 6 - Soda Ash CO2'!G28</f>
        <v>0</v>
      </c>
      <c r="F16" s="232"/>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row>
    <row r="17" spans="1:57" s="2" customFormat="1" ht="15.75">
      <c r="A17" s="58"/>
      <c r="B17" s="179"/>
      <c r="C17" s="304" t="s">
        <v>51</v>
      </c>
      <c r="D17" s="301" t="s">
        <v>59</v>
      </c>
      <c r="E17" s="539">
        <f>'Wkst 7 - Lime Prod CO2'!L27</f>
        <v>0</v>
      </c>
      <c r="F17" s="232"/>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8" s="2" customFormat="1" ht="38.25">
      <c r="A18" s="58"/>
      <c r="B18" s="179"/>
      <c r="C18" s="304" t="s">
        <v>52</v>
      </c>
      <c r="D18" s="301" t="s">
        <v>55</v>
      </c>
      <c r="E18" s="539">
        <f>'Wkst 8 - PFCs Emissions'!O46+'Wkst 8 - PFCs Emissions'!O69</f>
        <v>0</v>
      </c>
      <c r="F18" s="232"/>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row>
    <row r="19" spans="1:58" s="2" customFormat="1" ht="39" thickBot="1">
      <c r="A19" s="58"/>
      <c r="B19" s="179"/>
      <c r="C19" s="304" t="s">
        <v>53</v>
      </c>
      <c r="D19" s="301" t="s">
        <v>169</v>
      </c>
      <c r="E19" s="539">
        <f>'Wkst 9 - Default PFC Emissions'!J28</f>
        <v>0</v>
      </c>
      <c r="F19" s="232"/>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row>
    <row r="20" spans="1:58" s="2" customFormat="1" ht="16.5" thickBot="1">
      <c r="A20" s="58"/>
      <c r="B20" s="179"/>
      <c r="C20" s="834" t="s">
        <v>287</v>
      </c>
      <c r="D20" s="835"/>
      <c r="E20" s="540">
        <f>SUM(E11:E19)</f>
        <v>0</v>
      </c>
      <c r="F20" s="232"/>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row>
    <row r="21" spans="1:58" s="2" customFormat="1" ht="13.5" thickBot="1">
      <c r="A21" s="58"/>
      <c r="B21" s="182"/>
      <c r="C21" s="183"/>
      <c r="D21" s="183"/>
      <c r="E21" s="183"/>
      <c r="F21" s="244"/>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row>
    <row r="22" spans="1:58" s="2" customFormat="1" ht="13.5" thickTop="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row>
    <row r="23" spans="1:58" s="2" customFormat="1" ht="12.75">
      <c r="A23" s="58"/>
      <c r="B23" s="57" t="s">
        <v>85</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row>
    <row r="24" spans="2:58" ht="12.75">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2:58" ht="12.75">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2:58" ht="12.75">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2:58" ht="12.75">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2:58" ht="12.7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8" ht="12.7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8" ht="12.7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8" ht="12.7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row>
    <row r="32" spans="2:58" ht="12.75">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row>
    <row r="33" spans="2:58" ht="12.7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2:58" ht="12.7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2:58" ht="12.7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2:58" ht="12.7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2:58" ht="12.7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row>
    <row r="38" spans="2:58" ht="12.7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row>
    <row r="39" spans="2:58" ht="12.7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row>
    <row r="40" spans="2:58" ht="12.7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row>
    <row r="41" spans="2:58" ht="12.7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row>
    <row r="42" spans="2:58" ht="12.7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row>
    <row r="43" spans="2:58" ht="12.7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row>
    <row r="44" spans="2:58" ht="12.7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row>
    <row r="45" spans="2:58" ht="12.7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row>
    <row r="46" spans="2:58" ht="12.7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row>
    <row r="47" spans="2:14" ht="12.75">
      <c r="B47" s="39"/>
      <c r="C47" s="39"/>
      <c r="D47" s="39"/>
      <c r="E47" s="39"/>
      <c r="F47" s="39"/>
      <c r="G47" s="39"/>
      <c r="H47" s="39"/>
      <c r="I47" s="39"/>
      <c r="J47" s="39"/>
      <c r="K47" s="39"/>
      <c r="L47" s="39"/>
      <c r="M47" s="39"/>
      <c r="N47" s="39"/>
    </row>
    <row r="48" spans="2:14" ht="12.75">
      <c r="B48" s="39"/>
      <c r="C48" s="39"/>
      <c r="D48" s="39"/>
      <c r="E48" s="39"/>
      <c r="F48" s="39"/>
      <c r="G48" s="39"/>
      <c r="H48" s="39"/>
      <c r="I48" s="39"/>
      <c r="J48" s="39"/>
      <c r="K48" s="39"/>
      <c r="L48" s="39"/>
      <c r="M48" s="39"/>
      <c r="N48" s="39"/>
    </row>
    <row r="49" spans="2:14" ht="12.75">
      <c r="B49" s="39"/>
      <c r="C49" s="39"/>
      <c r="D49" s="39"/>
      <c r="E49" s="39"/>
      <c r="F49" s="39"/>
      <c r="G49" s="39"/>
      <c r="H49" s="39"/>
      <c r="I49" s="39"/>
      <c r="J49" s="39"/>
      <c r="K49" s="39"/>
      <c r="L49" s="39"/>
      <c r="M49" s="39"/>
      <c r="N49" s="39"/>
    </row>
    <row r="50" spans="2:14" ht="12.75">
      <c r="B50" s="39"/>
      <c r="C50" s="39"/>
      <c r="D50" s="39"/>
      <c r="E50" s="39"/>
      <c r="F50" s="39"/>
      <c r="G50" s="39"/>
      <c r="H50" s="39"/>
      <c r="I50" s="39"/>
      <c r="J50" s="39"/>
      <c r="K50" s="39"/>
      <c r="L50" s="39"/>
      <c r="M50" s="39"/>
      <c r="N50" s="39"/>
    </row>
    <row r="51" spans="2:14" ht="12.75">
      <c r="B51" s="39"/>
      <c r="C51" s="39"/>
      <c r="D51" s="39"/>
      <c r="E51" s="39"/>
      <c r="F51" s="39"/>
      <c r="G51" s="39"/>
      <c r="H51" s="39"/>
      <c r="I51" s="39"/>
      <c r="J51" s="39"/>
      <c r="K51" s="39"/>
      <c r="L51" s="39"/>
      <c r="M51" s="39"/>
      <c r="N51" s="39"/>
    </row>
    <row r="52" spans="2:14" ht="12.75">
      <c r="B52" s="39"/>
      <c r="C52" s="39"/>
      <c r="D52" s="39"/>
      <c r="E52" s="39"/>
      <c r="F52" s="39"/>
      <c r="G52" s="39"/>
      <c r="H52" s="39"/>
      <c r="I52" s="39"/>
      <c r="J52" s="39"/>
      <c r="K52" s="39"/>
      <c r="L52" s="39"/>
      <c r="M52" s="39"/>
      <c r="N52" s="39"/>
    </row>
    <row r="53" spans="2:14" ht="12.75">
      <c r="B53" s="39"/>
      <c r="C53" s="39"/>
      <c r="D53" s="39"/>
      <c r="E53" s="39"/>
      <c r="F53" s="39"/>
      <c r="G53" s="39"/>
      <c r="H53" s="39"/>
      <c r="I53" s="39"/>
      <c r="J53" s="39"/>
      <c r="K53" s="39"/>
      <c r="L53" s="39"/>
      <c r="M53" s="39"/>
      <c r="N53" s="39"/>
    </row>
    <row r="54" spans="2:14" ht="12.75">
      <c r="B54" s="39"/>
      <c r="C54" s="39"/>
      <c r="D54" s="39"/>
      <c r="E54" s="39"/>
      <c r="F54" s="39"/>
      <c r="G54" s="39"/>
      <c r="H54" s="39"/>
      <c r="I54" s="39"/>
      <c r="J54" s="39"/>
      <c r="K54" s="39"/>
      <c r="L54" s="39"/>
      <c r="M54" s="39"/>
      <c r="N54" s="39"/>
    </row>
    <row r="55" spans="2:14" ht="12.75">
      <c r="B55" s="39"/>
      <c r="C55" s="39"/>
      <c r="D55" s="39"/>
      <c r="E55" s="39"/>
      <c r="F55" s="39"/>
      <c r="G55" s="39"/>
      <c r="H55" s="39"/>
      <c r="I55" s="39"/>
      <c r="J55" s="39"/>
      <c r="K55" s="39"/>
      <c r="L55" s="39"/>
      <c r="M55" s="39"/>
      <c r="N55" s="39"/>
    </row>
    <row r="56" spans="2:14" ht="12.75">
      <c r="B56" s="39"/>
      <c r="C56" s="39"/>
      <c r="D56" s="39"/>
      <c r="E56" s="39"/>
      <c r="F56" s="39"/>
      <c r="G56" s="39"/>
      <c r="H56" s="39"/>
      <c r="I56" s="39"/>
      <c r="J56" s="39"/>
      <c r="K56" s="39"/>
      <c r="L56" s="39"/>
      <c r="M56" s="39"/>
      <c r="N56" s="39"/>
    </row>
    <row r="57" spans="2:14" ht="12.75">
      <c r="B57" s="39"/>
      <c r="C57" s="39"/>
      <c r="D57" s="39"/>
      <c r="E57" s="39"/>
      <c r="F57" s="39"/>
      <c r="G57" s="39"/>
      <c r="H57" s="39"/>
      <c r="I57" s="39"/>
      <c r="J57" s="39"/>
      <c r="K57" s="39"/>
      <c r="L57" s="39"/>
      <c r="M57" s="39"/>
      <c r="N57" s="39"/>
    </row>
    <row r="58" spans="2:14" ht="12.75">
      <c r="B58" s="39"/>
      <c r="C58" s="39"/>
      <c r="D58" s="39"/>
      <c r="E58" s="39"/>
      <c r="F58" s="39"/>
      <c r="G58" s="39"/>
      <c r="H58" s="39"/>
      <c r="I58" s="39"/>
      <c r="J58" s="39"/>
      <c r="K58" s="39"/>
      <c r="L58" s="39"/>
      <c r="M58" s="39"/>
      <c r="N58" s="39"/>
    </row>
    <row r="59" spans="2:14" ht="12.75">
      <c r="B59" s="39"/>
      <c r="C59" s="39"/>
      <c r="D59" s="39"/>
      <c r="E59" s="39"/>
      <c r="F59" s="39"/>
      <c r="G59" s="39"/>
      <c r="H59" s="39"/>
      <c r="I59" s="39"/>
      <c r="J59" s="39"/>
      <c r="K59" s="39"/>
      <c r="L59" s="39"/>
      <c r="M59" s="39"/>
      <c r="N59" s="39"/>
    </row>
    <row r="60" spans="2:14" ht="12.75">
      <c r="B60" s="39"/>
      <c r="C60" s="39"/>
      <c r="D60" s="39"/>
      <c r="E60" s="39"/>
      <c r="F60" s="39"/>
      <c r="G60" s="39"/>
      <c r="H60" s="39"/>
      <c r="I60" s="39"/>
      <c r="J60" s="39"/>
      <c r="K60" s="39"/>
      <c r="L60" s="39"/>
      <c r="M60" s="39"/>
      <c r="N60" s="39"/>
    </row>
    <row r="61" spans="2:14" ht="12.75">
      <c r="B61" s="39"/>
      <c r="C61" s="39"/>
      <c r="D61" s="39"/>
      <c r="E61" s="39"/>
      <c r="F61" s="39"/>
      <c r="G61" s="39"/>
      <c r="H61" s="39"/>
      <c r="I61" s="39"/>
      <c r="J61" s="39"/>
      <c r="K61" s="39"/>
      <c r="L61" s="39"/>
      <c r="M61" s="39"/>
      <c r="N61" s="39"/>
    </row>
    <row r="62" spans="2:14" ht="12.75">
      <c r="B62" s="39"/>
      <c r="C62" s="39"/>
      <c r="D62" s="39"/>
      <c r="E62" s="39"/>
      <c r="F62" s="39"/>
      <c r="G62" s="39"/>
      <c r="H62" s="39"/>
      <c r="I62" s="39"/>
      <c r="J62" s="39"/>
      <c r="K62" s="39"/>
      <c r="L62" s="39"/>
      <c r="M62" s="39"/>
      <c r="N62" s="39"/>
    </row>
    <row r="63" spans="2:14" ht="12.75">
      <c r="B63" s="39"/>
      <c r="C63" s="39"/>
      <c r="D63" s="39"/>
      <c r="E63" s="39"/>
      <c r="F63" s="39"/>
      <c r="G63" s="39"/>
      <c r="H63" s="39"/>
      <c r="I63" s="39"/>
      <c r="J63" s="39"/>
      <c r="K63" s="39"/>
      <c r="L63" s="39"/>
      <c r="M63" s="39"/>
      <c r="N63" s="39"/>
    </row>
    <row r="64" spans="2:14" ht="12.75">
      <c r="B64" s="39"/>
      <c r="C64" s="39"/>
      <c r="D64" s="39"/>
      <c r="E64" s="39"/>
      <c r="F64" s="39"/>
      <c r="G64" s="39"/>
      <c r="H64" s="39"/>
      <c r="I64" s="39"/>
      <c r="J64" s="39"/>
      <c r="K64" s="39"/>
      <c r="L64" s="39"/>
      <c r="M64" s="39"/>
      <c r="N64" s="39"/>
    </row>
    <row r="65" spans="2:14" ht="12.75">
      <c r="B65" s="39"/>
      <c r="C65" s="39"/>
      <c r="D65" s="39"/>
      <c r="E65" s="39"/>
      <c r="F65" s="39"/>
      <c r="G65" s="39"/>
      <c r="H65" s="39"/>
      <c r="I65" s="39"/>
      <c r="J65" s="39"/>
      <c r="K65" s="39"/>
      <c r="L65" s="39"/>
      <c r="M65" s="39"/>
      <c r="N65" s="39"/>
    </row>
    <row r="66" spans="2:14" ht="12.75">
      <c r="B66" s="39"/>
      <c r="C66" s="39"/>
      <c r="D66" s="39"/>
      <c r="E66" s="39"/>
      <c r="F66" s="39"/>
      <c r="G66" s="39"/>
      <c r="H66" s="39"/>
      <c r="I66" s="39"/>
      <c r="J66" s="39"/>
      <c r="K66" s="39"/>
      <c r="L66" s="39"/>
      <c r="M66" s="39"/>
      <c r="N66" s="39"/>
    </row>
  </sheetData>
  <sheetProtection selectLockedCells="1"/>
  <mergeCells count="3">
    <mergeCell ref="C20:D20"/>
    <mergeCell ref="A4:H4"/>
    <mergeCell ref="B6:C6"/>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4"/>
  <drawing r:id="rId3"/>
  <legacyDrawing r:id="rId2"/>
</worksheet>
</file>

<file path=xl/worksheets/sheet13.xml><?xml version="1.0" encoding="utf-8"?>
<worksheet xmlns="http://schemas.openxmlformats.org/spreadsheetml/2006/main" xmlns:r="http://schemas.openxmlformats.org/officeDocument/2006/relationships">
  <sheetPr codeName="Feuil1">
    <pageSetUpPr fitToPage="1"/>
  </sheetPr>
  <dimension ref="A1:AT97"/>
  <sheetViews>
    <sheetView workbookViewId="0" topLeftCell="A1">
      <selection activeCell="A1" sqref="A1:IV16384"/>
    </sheetView>
  </sheetViews>
  <sheetFormatPr defaultColWidth="9.140625" defaultRowHeight="12.75"/>
  <cols>
    <col min="1" max="1" width="3.421875" style="0" customWidth="1"/>
    <col min="2" max="2" width="23.00390625" style="0" customWidth="1"/>
    <col min="3" max="3" width="36.00390625" style="0" customWidth="1"/>
    <col min="4" max="4" width="21.140625" style="0" customWidth="1"/>
    <col min="5" max="5" width="21.28125" style="0" customWidth="1"/>
    <col min="6" max="16384" width="11.421875" style="0" customWidth="1"/>
  </cols>
  <sheetData>
    <row r="1" ht="13.5" thickBot="1">
      <c r="B1" s="114" t="s">
        <v>168</v>
      </c>
    </row>
    <row r="2" spans="1:46" ht="19.5" thickTop="1">
      <c r="A2" s="25"/>
      <c r="B2" s="843" t="s">
        <v>76</v>
      </c>
      <c r="C2" s="843"/>
      <c r="D2" s="26"/>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row>
    <row r="3" spans="1:46" ht="13.5" thickBot="1">
      <c r="A3" s="27"/>
      <c r="B3" s="80"/>
      <c r="C3" s="80"/>
      <c r="D3" s="28"/>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row>
    <row r="4" spans="1:46" ht="15" thickBot="1">
      <c r="A4" s="27"/>
      <c r="B4" s="850" t="s">
        <v>61</v>
      </c>
      <c r="C4" s="851"/>
      <c r="D4" s="28"/>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row>
    <row r="5" spans="1:46" ht="15" thickBot="1">
      <c r="A5" s="27"/>
      <c r="B5" s="96" t="s">
        <v>0</v>
      </c>
      <c r="C5" s="97" t="s">
        <v>72</v>
      </c>
      <c r="D5" s="85"/>
      <c r="E5" s="49"/>
      <c r="F5" s="49"/>
      <c r="G5" s="4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row>
    <row r="6" spans="1:46" ht="15" customHeight="1">
      <c r="A6" s="27"/>
      <c r="B6" s="98" t="s">
        <v>67</v>
      </c>
      <c r="C6" s="99">
        <v>1.7</v>
      </c>
      <c r="D6" s="28"/>
      <c r="E6" s="49"/>
      <c r="F6" s="49"/>
      <c r="G6" s="4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46" ht="18" customHeight="1" thickBot="1">
      <c r="A7" s="27"/>
      <c r="B7" s="100" t="s">
        <v>1</v>
      </c>
      <c r="C7" s="101">
        <v>1.6</v>
      </c>
      <c r="D7" s="28"/>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row>
    <row r="8" spans="1:46" ht="25.5" customHeight="1">
      <c r="A8" s="27"/>
      <c r="B8" s="844" t="s">
        <v>77</v>
      </c>
      <c r="C8" s="845"/>
      <c r="D8" s="846"/>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row>
    <row r="9" spans="1:46" ht="28.5" customHeight="1" thickBot="1">
      <c r="A9" s="6"/>
      <c r="B9" s="847" t="s">
        <v>78</v>
      </c>
      <c r="C9" s="848"/>
      <c r="D9" s="84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row>
    <row r="10" spans="1:46" ht="13.5" thickTop="1">
      <c r="A10" s="39"/>
      <c r="B10" s="66"/>
      <c r="C10" s="39" t="s">
        <v>88</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row>
    <row r="11" spans="1:46" ht="12.75">
      <c r="A11" s="39"/>
      <c r="B11" s="66"/>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row>
    <row r="12" spans="1:46" ht="12.75">
      <c r="A12" s="39"/>
      <c r="B12" s="57"/>
      <c r="C12" s="66"/>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row>
    <row r="13" spans="1:46" ht="12.75">
      <c r="A13" s="39"/>
      <c r="B13" s="57" t="s">
        <v>66</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row>
    <row r="14" spans="1:46" ht="12.75">
      <c r="A14" s="39"/>
      <c r="B14" s="57"/>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row>
    <row r="15" spans="1:46" ht="13.5" thickBot="1">
      <c r="A15" s="39"/>
      <c r="B15" s="57"/>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row>
    <row r="16" spans="1:45" ht="16.5" thickTop="1">
      <c r="A16" s="25"/>
      <c r="B16" s="843" t="s">
        <v>75</v>
      </c>
      <c r="C16" s="852"/>
      <c r="D16" s="852"/>
      <c r="E16" s="853"/>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row>
    <row r="17" spans="1:45" ht="13.5" thickBot="1">
      <c r="A17" s="27"/>
      <c r="B17" s="81"/>
      <c r="C17" s="80"/>
      <c r="D17" s="80"/>
      <c r="E17" s="28"/>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row>
    <row r="18" spans="1:45" ht="13.5" thickBot="1">
      <c r="A18" s="27"/>
      <c r="B18" s="840" t="s">
        <v>146</v>
      </c>
      <c r="C18" s="841"/>
      <c r="D18" s="842"/>
      <c r="E18" s="28"/>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row>
    <row r="19" spans="1:45" ht="12.75" customHeight="1" thickBot="1">
      <c r="A19" s="27"/>
      <c r="B19" s="102" t="s">
        <v>74</v>
      </c>
      <c r="C19" s="103" t="s">
        <v>147</v>
      </c>
      <c r="D19" s="104" t="s">
        <v>148</v>
      </c>
      <c r="E19" s="2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row>
    <row r="20" spans="1:45" ht="15">
      <c r="A20" s="27"/>
      <c r="B20" s="105" t="s">
        <v>48</v>
      </c>
      <c r="C20" s="106">
        <v>0.4</v>
      </c>
      <c r="D20" s="107">
        <v>0.04</v>
      </c>
      <c r="E20" s="28"/>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row>
    <row r="21" spans="1:45" ht="15">
      <c r="A21" s="27"/>
      <c r="B21" s="108" t="s">
        <v>49</v>
      </c>
      <c r="C21" s="109">
        <v>1.6</v>
      </c>
      <c r="D21" s="110">
        <v>0.4</v>
      </c>
      <c r="E21" s="28"/>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row>
    <row r="22" spans="1:45" ht="15">
      <c r="A22" s="27"/>
      <c r="B22" s="108" t="s">
        <v>68</v>
      </c>
      <c r="C22" s="109">
        <v>0.8</v>
      </c>
      <c r="D22" s="110">
        <v>0.04</v>
      </c>
      <c r="E22" s="28"/>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row>
    <row r="23" spans="1:45" ht="16.5" customHeight="1" thickBot="1">
      <c r="A23" s="27"/>
      <c r="B23" s="111" t="s">
        <v>69</v>
      </c>
      <c r="C23" s="112">
        <v>0.4</v>
      </c>
      <c r="D23" s="113">
        <v>0.03</v>
      </c>
      <c r="E23" s="28"/>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row>
    <row r="24" spans="1:45" ht="12.75">
      <c r="A24" s="27"/>
      <c r="B24" s="80"/>
      <c r="C24" s="80"/>
      <c r="D24" s="80"/>
      <c r="E24" s="28"/>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row>
    <row r="25" spans="1:45" s="1" customFormat="1" ht="26.25" customHeight="1" thickBot="1">
      <c r="A25" s="82"/>
      <c r="B25" s="86"/>
      <c r="C25" s="83"/>
      <c r="D25" s="83"/>
      <c r="E25" s="84"/>
      <c r="F25" s="69"/>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row>
    <row r="26" spans="1:46" s="1" customFormat="1" ht="12.75" customHeight="1" thickTop="1">
      <c r="A26" s="44"/>
      <c r="B26" s="70"/>
      <c r="C26" s="89" t="s">
        <v>125</v>
      </c>
      <c r="D26" s="71"/>
      <c r="E26" s="71"/>
      <c r="F26" s="71"/>
      <c r="G26" s="69"/>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row>
    <row r="27" spans="1:46" ht="12.75">
      <c r="A27" s="77"/>
      <c r="B27" s="67"/>
      <c r="C27" s="78"/>
      <c r="D27" s="78"/>
      <c r="E27" s="78"/>
      <c r="F27" s="78"/>
      <c r="G27" s="4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row>
    <row r="28" spans="1:46" ht="12.75">
      <c r="A28" s="77"/>
      <c r="B28" s="78"/>
      <c r="C28" s="78"/>
      <c r="D28" s="78"/>
      <c r="E28" s="78"/>
      <c r="F28" s="77"/>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row>
    <row r="29" spans="1:46" ht="12.75">
      <c r="A29" s="77"/>
      <c r="B29" s="79"/>
      <c r="C29" s="78"/>
      <c r="D29" s="78"/>
      <c r="E29" s="78"/>
      <c r="F29" s="77"/>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row>
    <row r="30" spans="1:46" ht="12.75">
      <c r="A30" s="77"/>
      <c r="B30" s="67"/>
      <c r="C30" s="78"/>
      <c r="D30" s="78"/>
      <c r="E30" s="78"/>
      <c r="F30" s="77"/>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row>
    <row r="31" spans="1:46" ht="25.5" customHeight="1">
      <c r="A31" s="77"/>
      <c r="B31" s="68"/>
      <c r="C31" s="68"/>
      <c r="D31" s="68"/>
      <c r="E31" s="78"/>
      <c r="F31" s="77"/>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row>
    <row r="32" spans="1:46" ht="12.75">
      <c r="A32" s="39"/>
      <c r="B32" s="68"/>
      <c r="C32" s="68"/>
      <c r="D32" s="68"/>
      <c r="E32" s="4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row>
    <row r="33" spans="1:46" ht="12.75">
      <c r="A33" s="39"/>
      <c r="B33" s="72"/>
      <c r="C33" s="73"/>
      <c r="D33" s="73"/>
      <c r="E33" s="4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row>
    <row r="34" spans="1:46" ht="12.75">
      <c r="A34" s="39"/>
      <c r="B34" s="70"/>
      <c r="C34" s="71"/>
      <c r="D34" s="71"/>
      <c r="E34" s="4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row>
    <row r="35" spans="1:46" ht="12.75">
      <c r="A35" s="39"/>
      <c r="B35" s="70"/>
      <c r="C35" s="71"/>
      <c r="D35" s="71"/>
      <c r="E35" s="4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row>
    <row r="36" spans="1:46" ht="12.75">
      <c r="A36" s="39"/>
      <c r="B36" s="70"/>
      <c r="C36" s="71"/>
      <c r="D36" s="71"/>
      <c r="E36" s="4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row>
    <row r="37" spans="1:46" ht="12.75">
      <c r="A37" s="39"/>
      <c r="B37" s="70"/>
      <c r="C37" s="71"/>
      <c r="D37" s="71"/>
      <c r="E37" s="4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row>
    <row r="38" spans="1:46" ht="12.75">
      <c r="A38" s="39"/>
      <c r="B38" s="67"/>
      <c r="C38" s="49"/>
      <c r="D38" s="49"/>
      <c r="E38" s="4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row>
    <row r="39" spans="1:46"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row>
    <row r="40" spans="1:46"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row>
    <row r="41" spans="1:46"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row>
    <row r="42" spans="1:46"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row>
    <row r="43" spans="1:46"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row>
    <row r="44" spans="1:46" ht="12.7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row>
    <row r="45" spans="1:46" ht="12.7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row>
    <row r="46" spans="1:46"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row>
    <row r="47" spans="1:46"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row>
    <row r="48" spans="1:46"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row>
    <row r="49" spans="1:46"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row>
    <row r="50" spans="1:46"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row>
    <row r="51" spans="1:46"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row>
    <row r="52" spans="1:46"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row>
    <row r="53" spans="1:46"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row>
    <row r="54" spans="1:46"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row>
    <row r="55" spans="1:46"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row>
    <row r="56" spans="1:46"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row>
    <row r="57" spans="1:46"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row>
    <row r="58" spans="1:46"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row>
    <row r="59" spans="1:46"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row>
    <row r="60" spans="1:46"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row>
    <row r="61" spans="1:46"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row>
    <row r="62" spans="1:46"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row>
    <row r="63" spans="1:46"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row>
    <row r="64" spans="1:46"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row>
    <row r="65" spans="1:46"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row>
    <row r="66" spans="1:46"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row>
    <row r="67" spans="1:46"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row>
    <row r="68" spans="1:46"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row>
    <row r="69" spans="1:46"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row>
    <row r="70" spans="1:46"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row>
    <row r="71" spans="1:46"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row>
    <row r="72" spans="1:46"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row>
    <row r="73" spans="1:46"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row>
    <row r="74" spans="1:46"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row>
    <row r="75" spans="1:46" ht="12.7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row>
    <row r="76" spans="1:46" ht="12.7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row>
    <row r="77" spans="1:46" ht="12.7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row>
    <row r="78" spans="1:46" ht="12.7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row>
    <row r="79" spans="1:46" ht="12.7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row>
    <row r="80" spans="1:46"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row>
    <row r="81" spans="1:46" ht="12.7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row>
    <row r="82" spans="1:46"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row>
    <row r="83" spans="1:46"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row>
    <row r="84" spans="1:46"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row>
    <row r="85" spans="1:46"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row>
    <row r="86" spans="1:46"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row>
    <row r="87" spans="1:46"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row>
    <row r="88" spans="1:46"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row>
    <row r="89" spans="1:46"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row>
    <row r="90" spans="1:46"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row>
    <row r="91" spans="1:46"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row>
    <row r="92" spans="1:46"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row>
    <row r="93" spans="1:46"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row>
    <row r="94" spans="1:46"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row>
    <row r="95" spans="1:46"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row>
    <row r="96" spans="1:46"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row>
    <row r="97" spans="1:46"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row>
  </sheetData>
  <sheetProtection password="E069" sheet="1" objects="1" scenarios="1" selectLockedCells="1" selectUnlockedCells="1"/>
  <mergeCells count="6">
    <mergeCell ref="B18:D18"/>
    <mergeCell ref="B2:C2"/>
    <mergeCell ref="B8:D8"/>
    <mergeCell ref="B9:D9"/>
    <mergeCell ref="B4:C4"/>
    <mergeCell ref="B16:E16"/>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H237"/>
  <sheetViews>
    <sheetView showGridLines="0" workbookViewId="0" topLeftCell="A1">
      <selection activeCell="B8" sqref="B8"/>
    </sheetView>
  </sheetViews>
  <sheetFormatPr defaultColWidth="9.140625" defaultRowHeight="12.75"/>
  <cols>
    <col min="1" max="1" width="3.57421875" style="0" customWidth="1"/>
    <col min="2" max="2" width="12.8515625" style="0" customWidth="1"/>
    <col min="3" max="3" width="110.7109375" style="0" bestFit="1" customWidth="1"/>
    <col min="4" max="16384" width="11.421875" style="0" customWidth="1"/>
  </cols>
  <sheetData>
    <row r="1" spans="1:34" ht="15.75">
      <c r="A1" s="39"/>
      <c r="B1" s="51" t="s">
        <v>128</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ht="22.5" customHeight="1">
      <c r="A2" s="39"/>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22.5" customHeight="1" thickBot="1">
      <c r="A3" s="39"/>
      <c r="B3" s="4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ht="27" customHeight="1">
      <c r="A4" s="39"/>
      <c r="B4" s="305" t="s">
        <v>22</v>
      </c>
      <c r="C4" s="42" t="s">
        <v>133</v>
      </c>
      <c r="D4" s="43"/>
      <c r="E4" s="43"/>
      <c r="F4" s="43"/>
      <c r="G4" s="43"/>
      <c r="H4" s="44"/>
      <c r="I4" s="44"/>
      <c r="J4" s="44"/>
      <c r="K4" s="39"/>
      <c r="L4" s="39"/>
      <c r="M4" s="39"/>
      <c r="N4" s="39"/>
      <c r="O4" s="39"/>
      <c r="P4" s="39"/>
      <c r="Q4" s="39"/>
      <c r="R4" s="39"/>
      <c r="S4" s="39"/>
      <c r="T4" s="39"/>
      <c r="U4" s="39"/>
      <c r="V4" s="39"/>
      <c r="W4" s="39"/>
      <c r="X4" s="39"/>
      <c r="Y4" s="39"/>
      <c r="Z4" s="39"/>
      <c r="AA4" s="39"/>
      <c r="AB4" s="39"/>
      <c r="AC4" s="39"/>
      <c r="AD4" s="39"/>
      <c r="AE4" s="39"/>
      <c r="AF4" s="39"/>
      <c r="AG4" s="39"/>
      <c r="AH4" s="39"/>
    </row>
    <row r="5" spans="1:34" ht="27" customHeight="1">
      <c r="A5" s="39"/>
      <c r="B5" s="306" t="s">
        <v>10</v>
      </c>
      <c r="C5" s="45" t="s">
        <v>134</v>
      </c>
      <c r="D5" s="43"/>
      <c r="E5" s="43"/>
      <c r="F5" s="43"/>
      <c r="G5" s="43"/>
      <c r="H5" s="44"/>
      <c r="I5" s="44"/>
      <c r="J5" s="44"/>
      <c r="K5" s="39"/>
      <c r="L5" s="39"/>
      <c r="M5" s="39"/>
      <c r="N5" s="39"/>
      <c r="O5" s="39"/>
      <c r="P5" s="39"/>
      <c r="Q5" s="39"/>
      <c r="R5" s="39"/>
      <c r="S5" s="39"/>
      <c r="T5" s="39"/>
      <c r="U5" s="39"/>
      <c r="V5" s="39"/>
      <c r="W5" s="39"/>
      <c r="X5" s="39"/>
      <c r="Y5" s="39"/>
      <c r="Z5" s="39"/>
      <c r="AA5" s="39"/>
      <c r="AB5" s="39"/>
      <c r="AC5" s="39"/>
      <c r="AD5" s="39"/>
      <c r="AE5" s="39"/>
      <c r="AF5" s="39"/>
      <c r="AG5" s="39"/>
      <c r="AH5" s="39"/>
    </row>
    <row r="6" spans="1:34" ht="27" customHeight="1">
      <c r="A6" s="39"/>
      <c r="B6" s="306" t="s">
        <v>11</v>
      </c>
      <c r="C6" s="45" t="s">
        <v>135</v>
      </c>
      <c r="D6" s="43"/>
      <c r="E6" s="43"/>
      <c r="F6" s="43"/>
      <c r="G6" s="43"/>
      <c r="H6" s="43"/>
      <c r="I6" s="43"/>
      <c r="J6" s="43"/>
      <c r="K6" s="39"/>
      <c r="L6" s="39"/>
      <c r="M6" s="39"/>
      <c r="N6" s="39"/>
      <c r="O6" s="39"/>
      <c r="P6" s="39"/>
      <c r="Q6" s="39"/>
      <c r="R6" s="39"/>
      <c r="S6" s="39"/>
      <c r="T6" s="39"/>
      <c r="U6" s="39"/>
      <c r="V6" s="39"/>
      <c r="W6" s="39"/>
      <c r="X6" s="39"/>
      <c r="Y6" s="39"/>
      <c r="Z6" s="39"/>
      <c r="AA6" s="39"/>
      <c r="AB6" s="39"/>
      <c r="AC6" s="39"/>
      <c r="AD6" s="39"/>
      <c r="AE6" s="39"/>
      <c r="AF6" s="39"/>
      <c r="AG6" s="39"/>
      <c r="AH6" s="39"/>
    </row>
    <row r="7" spans="1:34" ht="28.5" customHeight="1">
      <c r="A7" s="39"/>
      <c r="B7" s="306" t="s">
        <v>12</v>
      </c>
      <c r="C7" s="45" t="s">
        <v>136</v>
      </c>
      <c r="D7" s="43"/>
      <c r="E7" s="43"/>
      <c r="F7" s="43"/>
      <c r="G7" s="43"/>
      <c r="H7" s="43"/>
      <c r="I7" s="43"/>
      <c r="J7" s="43"/>
      <c r="K7" s="39"/>
      <c r="L7" s="39"/>
      <c r="M7" s="39"/>
      <c r="N7" s="39"/>
      <c r="O7" s="39"/>
      <c r="P7" s="39"/>
      <c r="Q7" s="39"/>
      <c r="R7" s="39"/>
      <c r="S7" s="39"/>
      <c r="T7" s="39"/>
      <c r="U7" s="39"/>
      <c r="V7" s="39"/>
      <c r="W7" s="39"/>
      <c r="X7" s="39"/>
      <c r="Y7" s="39"/>
      <c r="Z7" s="39"/>
      <c r="AA7" s="39"/>
      <c r="AB7" s="39"/>
      <c r="AC7" s="39"/>
      <c r="AD7" s="39"/>
      <c r="AE7" s="39"/>
      <c r="AF7" s="39"/>
      <c r="AG7" s="39"/>
      <c r="AH7" s="39"/>
    </row>
    <row r="8" spans="1:34" ht="27" customHeight="1">
      <c r="A8" s="39"/>
      <c r="B8" s="306" t="s">
        <v>13</v>
      </c>
      <c r="C8" s="45" t="s">
        <v>58</v>
      </c>
      <c r="D8" s="43"/>
      <c r="E8" s="43"/>
      <c r="F8" s="43"/>
      <c r="G8" s="43"/>
      <c r="H8" s="43"/>
      <c r="I8" s="43"/>
      <c r="J8" s="43"/>
      <c r="K8" s="39"/>
      <c r="L8" s="39"/>
      <c r="M8" s="39"/>
      <c r="N8" s="39"/>
      <c r="O8" s="39"/>
      <c r="P8" s="39"/>
      <c r="Q8" s="39"/>
      <c r="R8" s="39"/>
      <c r="S8" s="39"/>
      <c r="T8" s="39"/>
      <c r="U8" s="39"/>
      <c r="V8" s="39"/>
      <c r="W8" s="39"/>
      <c r="X8" s="39"/>
      <c r="Y8" s="39"/>
      <c r="Z8" s="39"/>
      <c r="AA8" s="39"/>
      <c r="AB8" s="39"/>
      <c r="AC8" s="39"/>
      <c r="AD8" s="39"/>
      <c r="AE8" s="39"/>
      <c r="AF8" s="39"/>
      <c r="AG8" s="39"/>
      <c r="AH8" s="39"/>
    </row>
    <row r="9" spans="1:34" ht="27" customHeight="1">
      <c r="A9" s="39"/>
      <c r="B9" s="306" t="s">
        <v>14</v>
      </c>
      <c r="C9" s="45" t="s">
        <v>126</v>
      </c>
      <c r="E9" s="43"/>
      <c r="F9" s="43"/>
      <c r="G9" s="43"/>
      <c r="H9" s="43"/>
      <c r="I9" s="43"/>
      <c r="J9" s="43"/>
      <c r="K9" s="39"/>
      <c r="L9" s="39"/>
      <c r="M9" s="39"/>
      <c r="N9" s="39"/>
      <c r="O9" s="39"/>
      <c r="P9" s="39"/>
      <c r="Q9" s="39"/>
      <c r="R9" s="39"/>
      <c r="S9" s="39"/>
      <c r="T9" s="39"/>
      <c r="U9" s="39"/>
      <c r="V9" s="39"/>
      <c r="W9" s="39"/>
      <c r="X9" s="39"/>
      <c r="Y9" s="39"/>
      <c r="Z9" s="39"/>
      <c r="AA9" s="39"/>
      <c r="AB9" s="39"/>
      <c r="AC9" s="39"/>
      <c r="AD9" s="39"/>
      <c r="AE9" s="39"/>
      <c r="AF9" s="39"/>
      <c r="AG9" s="39"/>
      <c r="AH9" s="39"/>
    </row>
    <row r="10" spans="1:34" ht="27" customHeight="1">
      <c r="A10" s="39"/>
      <c r="B10" s="306" t="s">
        <v>51</v>
      </c>
      <c r="C10" s="45" t="s">
        <v>59</v>
      </c>
      <c r="D10" s="44"/>
      <c r="E10" s="44"/>
      <c r="F10" s="44"/>
      <c r="G10" s="44"/>
      <c r="H10" s="44"/>
      <c r="I10" s="44"/>
      <c r="J10" s="43"/>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ht="27" customHeight="1">
      <c r="A11" s="39"/>
      <c r="B11" s="306" t="s">
        <v>52</v>
      </c>
      <c r="C11" s="45" t="s">
        <v>130</v>
      </c>
      <c r="D11" s="44"/>
      <c r="E11" s="44"/>
      <c r="F11" s="44"/>
      <c r="G11" s="44"/>
      <c r="H11" s="44"/>
      <c r="I11" s="44"/>
      <c r="J11" s="43"/>
      <c r="K11" s="39"/>
      <c r="L11" s="39"/>
      <c r="M11" s="39"/>
      <c r="N11" s="39"/>
      <c r="O11" s="39"/>
      <c r="P11" s="39"/>
      <c r="Q11" s="39"/>
      <c r="R11" s="39"/>
      <c r="S11" s="39"/>
      <c r="T11" s="39"/>
      <c r="U11" s="39"/>
      <c r="V11" s="39"/>
      <c r="W11" s="39"/>
      <c r="X11" s="39"/>
      <c r="Y11" s="39"/>
      <c r="Z11" s="39"/>
      <c r="AA11" s="39"/>
      <c r="AB11" s="39"/>
      <c r="AC11" s="39"/>
      <c r="AD11" s="39"/>
      <c r="AE11" s="39"/>
      <c r="AF11" s="39"/>
      <c r="AG11" s="39"/>
      <c r="AH11" s="39"/>
    </row>
    <row r="12" spans="1:34" ht="27" customHeight="1">
      <c r="A12" s="39"/>
      <c r="B12" s="306" t="s">
        <v>53</v>
      </c>
      <c r="C12" s="45" t="s">
        <v>129</v>
      </c>
      <c r="D12" s="44"/>
      <c r="E12" s="44"/>
      <c r="F12" s="44"/>
      <c r="G12" s="44"/>
      <c r="H12" s="44"/>
      <c r="I12" s="44"/>
      <c r="J12" s="43"/>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spans="1:34" ht="27" customHeight="1" thickBot="1">
      <c r="A13" s="39"/>
      <c r="B13" s="307" t="s">
        <v>54</v>
      </c>
      <c r="C13" s="46" t="s">
        <v>127</v>
      </c>
      <c r="D13" s="44"/>
      <c r="E13" s="44"/>
      <c r="F13" s="44"/>
      <c r="G13" s="44"/>
      <c r="H13" s="44"/>
      <c r="I13" s="44"/>
      <c r="J13" s="43"/>
      <c r="K13" s="39"/>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ht="27" customHeight="1">
      <c r="A14" s="39"/>
      <c r="B14" s="44"/>
      <c r="C14" s="39"/>
      <c r="D14" s="39"/>
      <c r="E14" s="39"/>
      <c r="F14" s="39"/>
      <c r="G14" s="39"/>
      <c r="H14" s="39"/>
      <c r="I14" s="39"/>
      <c r="J14" s="44"/>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4" ht="12.7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ht="12.7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1:34" ht="12.7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ht="12.7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ht="12.7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ht="12.7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1:34" ht="12.7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1:34" ht="12.7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1:34" ht="12.7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spans="1:34" ht="12.7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row>
    <row r="25" spans="1:34" ht="12.7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row>
    <row r="26" spans="1:34" ht="12.7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row>
    <row r="27" spans="1:34" ht="12.7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ht="12.7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ht="12.7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ht="12.7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row>
    <row r="31" spans="1:34" ht="12.7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row>
    <row r="32" spans="1:34" ht="12.7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row>
    <row r="33" spans="1:34" ht="12.7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ht="12.7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34" ht="12.7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row>
    <row r="36" spans="1:34" ht="12.7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row>
    <row r="37" spans="1:34" ht="12.7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row>
    <row r="38" spans="1:34" ht="12.7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row>
    <row r="43" spans="1:34"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row>
    <row r="44" spans="1:34" ht="12.7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row>
    <row r="45" spans="1:34" ht="12.7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row>
    <row r="46" spans="1:34"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1:34"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1:34"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row>
    <row r="49" spans="1:34"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4"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row>
    <row r="51" spans="1:34"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row>
    <row r="52" spans="1:34"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row>
    <row r="53" spans="1:34"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row>
    <row r="54" spans="1:34"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row>
    <row r="55" spans="1:34"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row>
    <row r="56" spans="1:34"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row>
    <row r="57" spans="1:34"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row>
    <row r="58" spans="1:34"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row>
    <row r="60" spans="1:34"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row>
    <row r="61" spans="1:34"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row>
    <row r="62" spans="1:34"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row>
    <row r="63" spans="1:34"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row>
    <row r="64" spans="1:34"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row>
    <row r="65" spans="1:34"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row>
    <row r="66" spans="1:34"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row>
    <row r="67" spans="1:34"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row>
    <row r="68" spans="1:34"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row>
    <row r="69" spans="1:34"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row>
    <row r="70" spans="1:34"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row>
    <row r="71" spans="1:34"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row>
    <row r="72" spans="1:34"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row>
    <row r="73" spans="1:34"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row>
    <row r="74" spans="1:34"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row>
    <row r="75" spans="1:34" ht="12.7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row>
    <row r="76" spans="1:34" ht="12.7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row>
    <row r="77" spans="1:34" ht="12.7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row>
    <row r="78" spans="1:34" ht="12.7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row>
    <row r="79" spans="1:34" ht="12.7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row>
    <row r="80" spans="1:34"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row>
    <row r="81" spans="1:34" ht="12.7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row>
    <row r="82" spans="1:34"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row>
    <row r="83" spans="1:34"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row>
    <row r="84" spans="1:34"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row>
    <row r="85" spans="1:34"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row>
    <row r="86" spans="1:34"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row>
    <row r="87" spans="1:34"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row>
    <row r="88" spans="1:34"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row>
    <row r="89" spans="1:34"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row>
    <row r="90" spans="1:34"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row>
    <row r="91" spans="1:34"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row>
    <row r="92" spans="1:34"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row>
    <row r="93" spans="1:34"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row>
    <row r="94" spans="1:34"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row>
    <row r="95" spans="1:34"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row>
    <row r="96" spans="1:34"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row>
    <row r="97" spans="1:34"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row>
    <row r="98" spans="1:34"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row>
    <row r="99" spans="1:34"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row>
    <row r="100" spans="1:34"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row>
    <row r="101" spans="1:34"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row>
    <row r="102" spans="1:34"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row>
    <row r="103" spans="1:34"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row>
    <row r="104" spans="1:34"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row>
    <row r="105" spans="1:34"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row>
    <row r="106" spans="1:34"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row>
    <row r="107" spans="1:34"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row>
    <row r="108" spans="1:34"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row>
    <row r="109" spans="1:34"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row>
    <row r="110" spans="1:34"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row>
    <row r="111" spans="1:34"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row>
    <row r="112" spans="1:34"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row>
    <row r="115" spans="1:34"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row r="116" spans="1:34"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row>
    <row r="117" spans="1:34"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row>
    <row r="118" spans="1:34"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row>
    <row r="119" spans="1:34"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row>
    <row r="120" spans="1:34"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row>
    <row r="121" spans="1:34"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row>
    <row r="122" spans="1:34"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row>
    <row r="123" spans="1:34"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row>
    <row r="124" spans="1:34"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row>
    <row r="125" spans="1:34"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row>
    <row r="126" spans="1:34"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row>
    <row r="127" spans="1:34"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row>
    <row r="128" spans="1:34"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row>
    <row r="129" spans="1:34"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row>
    <row r="130" spans="1:34"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row>
    <row r="131" spans="1:34"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row>
    <row r="132" spans="1:34"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row>
    <row r="133" spans="1:34"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row>
    <row r="134" spans="1:34"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row>
    <row r="135" spans="1:34"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row>
    <row r="136" spans="1:34"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row>
    <row r="137" spans="1:34"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row>
    <row r="138" spans="1:34"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row>
    <row r="139" spans="1:34"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row>
    <row r="140" spans="1:34"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row>
    <row r="141" spans="1:34"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row>
    <row r="142" spans="1:34"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row>
    <row r="143" spans="1:34"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row>
    <row r="144" spans="1:34"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row>
    <row r="145" spans="1:34"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row>
    <row r="146" spans="1:34"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row>
    <row r="147" spans="1:34"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row>
    <row r="148" spans="1:34"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row>
    <row r="149" spans="1:34"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row>
    <row r="150" spans="1:34"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row>
    <row r="151" spans="1:34"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row>
    <row r="152" spans="1:34"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row>
    <row r="153" spans="1:34"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row>
    <row r="154" spans="1:34"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row>
    <row r="155" spans="1:34"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row>
    <row r="156" spans="1:34"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row>
    <row r="157" spans="1:34"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row>
    <row r="158" spans="1:34"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row>
    <row r="159" spans="1:34"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row>
    <row r="160" spans="1:34"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row>
    <row r="161" spans="1:34"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row>
    <row r="162" spans="1:34"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row>
    <row r="163" spans="1:34"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row>
    <row r="164" spans="1:34"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row>
    <row r="165" spans="1:34"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row>
    <row r="166" spans="1:34"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row>
    <row r="167" spans="1:34"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row>
    <row r="168" spans="1:34"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row>
    <row r="169" spans="1:34"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row>
    <row r="170" spans="1:34"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row>
    <row r="171" spans="1:34"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row>
    <row r="172" spans="1:34"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row>
    <row r="173" spans="1:34"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row>
    <row r="174" spans="1:34"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row>
    <row r="175" spans="1:34"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row>
    <row r="176" spans="1:34"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row>
    <row r="177" spans="1:34"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row>
    <row r="178" spans="1:34"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row>
    <row r="179" spans="1:34"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row>
    <row r="180" spans="1:34"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row>
    <row r="181" spans="1:34"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row>
    <row r="182" spans="1:34"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row>
    <row r="183" spans="1:34"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row>
    <row r="184" spans="1:34"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row>
    <row r="185" spans="1:34"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row>
    <row r="186" spans="1:34"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row>
    <row r="187" spans="1:34"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row>
    <row r="188" spans="1:34"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row>
    <row r="189" spans="1:34"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row>
    <row r="190" spans="1:34"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row>
    <row r="191" spans="1:34"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row>
    <row r="192" spans="1:34"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row>
    <row r="193" spans="1:34"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row>
    <row r="194" spans="1:34"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row>
    <row r="195" spans="1:34"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row>
    <row r="196" spans="1:34"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row>
    <row r="197" spans="1:34"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row>
    <row r="198" spans="1:34"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row>
    <row r="199" spans="1:34"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row>
    <row r="200" spans="1:34"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row>
    <row r="201" spans="1:34"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row>
    <row r="202" spans="1:34"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row>
    <row r="203" spans="1:34"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row>
    <row r="204" spans="1:34"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row>
    <row r="205" spans="1:34"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row>
    <row r="206" spans="1:34"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row>
    <row r="207" spans="1:34"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row>
    <row r="208" spans="1:34"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row>
    <row r="209" spans="1:34"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row>
    <row r="210" spans="1:34"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row>
    <row r="211" spans="1:34"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row>
    <row r="212" spans="1:34"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row>
    <row r="213" spans="1:34"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row>
    <row r="214" spans="1:34"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row>
    <row r="215" spans="1:34"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row>
    <row r="216" spans="1:34"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row>
    <row r="217" spans="1:34"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row>
    <row r="218" spans="1:34"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row>
    <row r="219" spans="1:34"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row>
    <row r="220" spans="1:34"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row>
    <row r="221" spans="1:34"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row>
    <row r="222" spans="1:34"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row>
    <row r="223" spans="1:34"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row>
    <row r="224" spans="1:34"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row>
    <row r="225" spans="1:34"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row>
    <row r="226" spans="1:34"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row>
    <row r="227" spans="1:34"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row>
    <row r="228" spans="1:34"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row>
    <row r="229" spans="1:34"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row>
    <row r="230" spans="1:34"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row>
    <row r="231" spans="1:34"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row>
    <row r="232" spans="1:34"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row>
    <row r="233" spans="1:34"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row>
    <row r="234" spans="1:34"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row>
    <row r="235" spans="1:34"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row>
    <row r="236" spans="1:34"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row>
    <row r="237" spans="1:34"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row>
  </sheetData>
  <sheetProtection password="E069" sheet="1" objects="1" scenarios="1" selectLockedCells="1"/>
  <hyperlinks>
    <hyperlink ref="B4" location="'Wkst 1 - Prebake CO2'!A1" display="Worksheet 1 "/>
    <hyperlink ref="B5" location="'Wkst 2 - Søderberg CO2'!A1" display="Worksheet 2"/>
    <hyperlink ref="B6" location="'Wkst 3 - Alternative CO2'!Print_Area" display="Worksheet 3"/>
    <hyperlink ref="B7" location="'Wkst 4 - Default CO2 Emissions'!Print_Area" display="Worksheet 4"/>
    <hyperlink ref="B8" location="'Wkst 5 - Coke Calcination CO2'!Print_Area" display="Worksheet 5"/>
    <hyperlink ref="B9" location="'Wkst 6 - Soda Ash CO2'!Print_Area" display="Worksheet 6"/>
    <hyperlink ref="B10" location="'Wkst 7 - Lime Prod CO2'!Print_Area" display="Worksheet 7"/>
    <hyperlink ref="B11" location="'Wkst 8 - PFCs Emissions'!Print_Area" display="Worksheet 8"/>
    <hyperlink ref="B12" location="'Wkst 9 - Default PFC Emissions'!Print_Area" display="Worksheet 9"/>
    <hyperlink ref="B13" location="'Wkst 10 - Total CO2 Emissions'!Print_Area" display="Worksheet 10"/>
  </hyperlinks>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BP105"/>
  <sheetViews>
    <sheetView showGridLines="0" zoomScale="90" zoomScaleNormal="90" workbookViewId="0" topLeftCell="A1">
      <selection activeCell="E48" sqref="E48"/>
    </sheetView>
  </sheetViews>
  <sheetFormatPr defaultColWidth="9.140625" defaultRowHeight="12.75"/>
  <cols>
    <col min="1" max="1" width="1.421875" style="119" customWidth="1"/>
    <col min="2" max="2" width="2.00390625" style="119" customWidth="1"/>
    <col min="3" max="3" width="4.140625" style="119" customWidth="1"/>
    <col min="4" max="4" width="31.140625" style="119" customWidth="1"/>
    <col min="5" max="5" width="13.7109375" style="119" customWidth="1"/>
    <col min="6" max="6" width="13.8515625" style="119" customWidth="1"/>
    <col min="7" max="7" width="13.140625" style="119" customWidth="1"/>
    <col min="8" max="8" width="15.57421875" style="119" customWidth="1"/>
    <col min="9" max="9" width="14.140625" style="119" customWidth="1"/>
    <col min="10" max="10" width="16.57421875" style="119" customWidth="1"/>
    <col min="11" max="11" width="12.00390625" style="119" customWidth="1"/>
    <col min="12" max="12" width="14.28125" style="119" customWidth="1"/>
    <col min="13" max="13" width="12.8515625" style="119" customWidth="1"/>
    <col min="14" max="14" width="10.8515625" style="119" customWidth="1"/>
    <col min="15" max="15" width="12.57421875" style="119" customWidth="1"/>
    <col min="16" max="16" width="3.140625" style="119" customWidth="1"/>
    <col min="17" max="17" width="2.00390625" style="119" customWidth="1"/>
    <col min="18" max="16384" width="9.140625" style="119" customWidth="1"/>
  </cols>
  <sheetData>
    <row r="1" spans="1:31" s="189" customFormat="1" ht="18">
      <c r="A1" s="117" t="s">
        <v>131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s="121" customFormat="1" ht="12.7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1" s="124" customFormat="1" ht="15.75">
      <c r="A3" s="122" t="s">
        <v>193</v>
      </c>
      <c r="B3" s="123"/>
      <c r="C3" s="123"/>
      <c r="D3" s="123"/>
      <c r="E3" s="123"/>
      <c r="F3" s="458"/>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1:31" s="124" customFormat="1" ht="12.75">
      <c r="A4" s="123"/>
      <c r="B4" s="123"/>
      <c r="C4" s="123"/>
      <c r="D4" s="123"/>
      <c r="E4" s="122"/>
      <c r="F4" s="458"/>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row>
    <row r="5" spans="1:31" s="128" customFormat="1" ht="12.75">
      <c r="A5" s="123"/>
      <c r="B5" s="123"/>
      <c r="C5" s="123"/>
      <c r="D5" s="125" t="s">
        <v>179</v>
      </c>
      <c r="E5" s="126"/>
      <c r="F5" s="126"/>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1:31" s="128" customFormat="1" ht="12.75">
      <c r="A6" s="127"/>
      <c r="B6" s="127"/>
      <c r="C6" s="127"/>
      <c r="D6" s="129" t="s">
        <v>180</v>
      </c>
      <c r="E6" s="130"/>
      <c r="F6" s="126"/>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row>
    <row r="7" spans="1:43" s="128" customFormat="1" ht="12.75">
      <c r="A7" s="127"/>
      <c r="B7" s="127"/>
      <c r="C7" s="127"/>
      <c r="D7" s="127" t="s">
        <v>29</v>
      </c>
      <c r="E7" s="131"/>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row>
    <row r="8" spans="1:43" s="128" customFormat="1" ht="12.75">
      <c r="A8" s="127"/>
      <c r="B8" s="127"/>
      <c r="C8" s="127"/>
      <c r="D8" s="132" t="s">
        <v>15</v>
      </c>
      <c r="E8" s="133"/>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row>
    <row r="9" spans="1:43" s="136" customFormat="1" ht="12.75">
      <c r="A9" s="127"/>
      <c r="B9" s="127"/>
      <c r="C9" s="127"/>
      <c r="D9" s="132" t="s">
        <v>16</v>
      </c>
      <c r="E9" s="134"/>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row>
    <row r="10" spans="1:43" s="136" customFormat="1" ht="12.75">
      <c r="A10" s="127"/>
      <c r="B10" s="127"/>
      <c r="C10" s="127"/>
      <c r="D10" s="132"/>
      <c r="E10" s="308"/>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row>
    <row r="11" spans="1:43" s="124" customFormat="1" ht="12.75">
      <c r="A11" s="755" t="s">
        <v>177</v>
      </c>
      <c r="B11" s="755"/>
      <c r="C11" s="755"/>
      <c r="D11" s="755"/>
      <c r="E11" s="755"/>
      <c r="F11" s="755"/>
      <c r="G11" s="755"/>
      <c r="H11" s="755"/>
      <c r="I11" s="755"/>
      <c r="J11" s="755"/>
      <c r="K11" s="755"/>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row>
    <row r="12" spans="1:44" s="128" customFormat="1" ht="13.5" thickBot="1">
      <c r="A12" s="123"/>
      <c r="B12" s="123"/>
      <c r="C12" s="137" t="s">
        <v>41</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row>
    <row r="13" spans="1:31" s="128" customFormat="1" ht="14.25" thickBot="1" thickTop="1">
      <c r="A13" s="127"/>
      <c r="B13" s="127"/>
      <c r="C13" s="138"/>
      <c r="D13" s="139"/>
      <c r="E13" s="139"/>
      <c r="F13" s="139"/>
      <c r="G13" s="139"/>
      <c r="H13" s="139"/>
      <c r="I13" s="139"/>
      <c r="J13" s="140"/>
      <c r="K13" s="127"/>
      <c r="L13" s="127"/>
      <c r="M13" s="127"/>
      <c r="N13" s="127"/>
      <c r="O13" s="127"/>
      <c r="P13" s="127"/>
      <c r="Q13" s="127"/>
      <c r="R13" s="127"/>
      <c r="S13" s="127"/>
      <c r="T13" s="127"/>
      <c r="U13" s="127"/>
      <c r="V13" s="127"/>
      <c r="W13" s="127"/>
      <c r="X13" s="127"/>
      <c r="Y13" s="127"/>
      <c r="Z13" s="127"/>
      <c r="AA13" s="127"/>
      <c r="AB13" s="127"/>
      <c r="AC13" s="127"/>
      <c r="AD13" s="127"/>
      <c r="AE13" s="127"/>
    </row>
    <row r="14" spans="1:30" s="128" customFormat="1" ht="12.75">
      <c r="A14" s="127"/>
      <c r="B14" s="127"/>
      <c r="C14" s="141"/>
      <c r="D14" s="142"/>
      <c r="E14" s="438" t="s">
        <v>3</v>
      </c>
      <c r="F14" s="439" t="s">
        <v>4</v>
      </c>
      <c r="G14" s="756" t="s">
        <v>33</v>
      </c>
      <c r="H14" s="757"/>
      <c r="I14" s="431" t="s">
        <v>5</v>
      </c>
      <c r="J14" s="146"/>
      <c r="K14" s="127"/>
      <c r="L14" s="127"/>
      <c r="M14" s="127"/>
      <c r="N14" s="127"/>
      <c r="O14" s="127"/>
      <c r="P14" s="127"/>
      <c r="Q14" s="127"/>
      <c r="R14" s="127"/>
      <c r="S14" s="127"/>
      <c r="T14" s="127"/>
      <c r="U14" s="127"/>
      <c r="V14" s="127"/>
      <c r="W14" s="127"/>
      <c r="X14" s="127"/>
      <c r="Y14" s="127"/>
      <c r="Z14" s="127"/>
      <c r="AA14" s="127"/>
      <c r="AB14" s="127"/>
      <c r="AC14" s="127"/>
      <c r="AD14" s="127"/>
    </row>
    <row r="15" spans="1:30" s="128" customFormat="1" ht="25.5" customHeight="1">
      <c r="A15" s="127"/>
      <c r="B15" s="127"/>
      <c r="C15" s="141"/>
      <c r="D15" s="142"/>
      <c r="E15" s="762" t="s">
        <v>202</v>
      </c>
      <c r="F15" s="764" t="s">
        <v>94</v>
      </c>
      <c r="G15" s="760" t="s">
        <v>199</v>
      </c>
      <c r="H15" s="761"/>
      <c r="I15" s="147" t="s">
        <v>194</v>
      </c>
      <c r="J15" s="146"/>
      <c r="K15" s="127"/>
      <c r="L15" s="127"/>
      <c r="M15" s="127"/>
      <c r="N15" s="127"/>
      <c r="O15" s="127"/>
      <c r="P15" s="127"/>
      <c r="Q15" s="127"/>
      <c r="R15" s="127"/>
      <c r="S15" s="127"/>
      <c r="T15" s="127"/>
      <c r="U15" s="127"/>
      <c r="V15" s="127"/>
      <c r="W15" s="127"/>
      <c r="X15" s="127"/>
      <c r="Y15" s="127"/>
      <c r="Z15" s="127"/>
      <c r="AA15" s="127"/>
      <c r="AB15" s="127"/>
      <c r="AC15" s="127"/>
      <c r="AD15" s="127"/>
    </row>
    <row r="16" spans="1:30" s="128" customFormat="1" ht="14.25" customHeight="1" thickBot="1">
      <c r="A16" s="127"/>
      <c r="B16" s="127"/>
      <c r="C16" s="141"/>
      <c r="D16" s="148"/>
      <c r="E16" s="763"/>
      <c r="F16" s="765"/>
      <c r="G16" s="164" t="s">
        <v>200</v>
      </c>
      <c r="H16" s="164" t="s">
        <v>201</v>
      </c>
      <c r="I16" s="422"/>
      <c r="J16" s="146"/>
      <c r="K16" s="127"/>
      <c r="L16" s="127"/>
      <c r="M16" s="127"/>
      <c r="N16" s="127"/>
      <c r="O16" s="127"/>
      <c r="P16" s="127"/>
      <c r="Q16" s="127"/>
      <c r="R16" s="127"/>
      <c r="S16" s="127"/>
      <c r="T16" s="127"/>
      <c r="U16" s="127"/>
      <c r="V16" s="127"/>
      <c r="W16" s="127"/>
      <c r="X16" s="127"/>
      <c r="Y16" s="127"/>
      <c r="Z16" s="127"/>
      <c r="AA16" s="127"/>
      <c r="AB16" s="127"/>
      <c r="AC16" s="127"/>
      <c r="AD16" s="127"/>
    </row>
    <row r="17" spans="1:30" s="128" customFormat="1" ht="25.5">
      <c r="A17" s="127"/>
      <c r="B17" s="127"/>
      <c r="C17" s="141"/>
      <c r="D17" s="149" t="s">
        <v>39</v>
      </c>
      <c r="E17" s="150" t="s">
        <v>8</v>
      </c>
      <c r="F17" s="151" t="s">
        <v>217</v>
      </c>
      <c r="G17" s="758" t="s">
        <v>31</v>
      </c>
      <c r="H17" s="759"/>
      <c r="I17" s="184" t="s">
        <v>195</v>
      </c>
      <c r="J17" s="146"/>
      <c r="K17" s="127"/>
      <c r="L17" s="127"/>
      <c r="M17" s="127"/>
      <c r="N17" s="127"/>
      <c r="O17" s="127"/>
      <c r="P17" s="127"/>
      <c r="Q17" s="127"/>
      <c r="R17" s="127"/>
      <c r="S17" s="127"/>
      <c r="T17" s="127"/>
      <c r="U17" s="127"/>
      <c r="V17" s="127"/>
      <c r="W17" s="127"/>
      <c r="X17" s="127"/>
      <c r="Y17" s="127"/>
      <c r="Z17" s="127"/>
      <c r="AA17" s="127"/>
      <c r="AB17" s="127"/>
      <c r="AC17" s="127"/>
      <c r="AD17" s="127"/>
    </row>
    <row r="18" spans="1:30" s="128" customFormat="1" ht="12.75">
      <c r="A18" s="127"/>
      <c r="B18" s="127"/>
      <c r="C18" s="141"/>
      <c r="D18" s="152" t="s">
        <v>132</v>
      </c>
      <c r="E18" s="423">
        <v>1000</v>
      </c>
      <c r="F18" s="448">
        <v>0.42</v>
      </c>
      <c r="G18" s="487">
        <v>0.02</v>
      </c>
      <c r="H18" s="487">
        <v>0.004</v>
      </c>
      <c r="I18" s="425">
        <f>(E18*F18*(1-G18-H18))*44/12</f>
        <v>1503.04</v>
      </c>
      <c r="J18" s="146"/>
      <c r="K18" s="127"/>
      <c r="L18" s="127"/>
      <c r="M18" s="127"/>
      <c r="N18" s="127"/>
      <c r="O18" s="127"/>
      <c r="P18" s="127"/>
      <c r="Q18" s="127"/>
      <c r="R18" s="127"/>
      <c r="S18" s="127"/>
      <c r="T18" s="127"/>
      <c r="U18" s="127"/>
      <c r="V18" s="127"/>
      <c r="W18" s="127"/>
      <c r="X18" s="127"/>
      <c r="Y18" s="127"/>
      <c r="Z18" s="127"/>
      <c r="AA18" s="127"/>
      <c r="AB18" s="127"/>
      <c r="AC18" s="127"/>
      <c r="AD18" s="127"/>
    </row>
    <row r="19" spans="1:30" s="128" customFormat="1" ht="12.75">
      <c r="A19" s="127"/>
      <c r="B19" s="127"/>
      <c r="C19" s="141"/>
      <c r="D19" s="153" t="s">
        <v>183</v>
      </c>
      <c r="E19" s="449"/>
      <c r="F19" s="426"/>
      <c r="G19" s="488"/>
      <c r="H19" s="488"/>
      <c r="I19" s="449"/>
      <c r="J19" s="146"/>
      <c r="K19" s="127"/>
      <c r="L19" s="127"/>
      <c r="M19" s="127"/>
      <c r="N19" s="127"/>
      <c r="O19" s="127"/>
      <c r="P19" s="127"/>
      <c r="Q19" s="127"/>
      <c r="R19" s="127"/>
      <c r="S19" s="127"/>
      <c r="T19" s="127"/>
      <c r="U19" s="127"/>
      <c r="V19" s="127"/>
      <c r="W19" s="127"/>
      <c r="X19" s="127"/>
      <c r="Y19" s="127"/>
      <c r="Z19" s="127"/>
      <c r="AA19" s="127"/>
      <c r="AB19" s="127"/>
      <c r="AC19" s="127"/>
      <c r="AD19" s="127"/>
    </row>
    <row r="20" spans="1:30" s="128" customFormat="1" ht="12.75">
      <c r="A20" s="127"/>
      <c r="B20" s="127"/>
      <c r="C20" s="141"/>
      <c r="D20" s="154" t="s">
        <v>184</v>
      </c>
      <c r="E20" s="450"/>
      <c r="F20" s="427"/>
      <c r="G20" s="489"/>
      <c r="H20" s="489"/>
      <c r="I20" s="428">
        <f>(E20*F20*(1-IF(ISNUMBER(G20),G20,$G$18)-IF(ISNUMBER(H20),H20,$H$18)))*44/12</f>
        <v>0</v>
      </c>
      <c r="J20" s="146"/>
      <c r="K20" s="127"/>
      <c r="L20" s="127"/>
      <c r="M20" s="127"/>
      <c r="N20" s="127"/>
      <c r="O20" s="127"/>
      <c r="P20" s="127"/>
      <c r="Q20" s="127"/>
      <c r="R20" s="127"/>
      <c r="S20" s="127"/>
      <c r="T20" s="127"/>
      <c r="U20" s="127"/>
      <c r="V20" s="127"/>
      <c r="W20" s="127"/>
      <c r="X20" s="127"/>
      <c r="Y20" s="127"/>
      <c r="Z20" s="127"/>
      <c r="AA20" s="127"/>
      <c r="AB20" s="127"/>
      <c r="AC20" s="127"/>
      <c r="AD20" s="127"/>
    </row>
    <row r="21" spans="1:30" s="128" customFormat="1" ht="12.75">
      <c r="A21" s="127"/>
      <c r="B21" s="127"/>
      <c r="C21" s="141"/>
      <c r="D21" s="154" t="s">
        <v>96</v>
      </c>
      <c r="E21" s="450"/>
      <c r="F21" s="427"/>
      <c r="G21" s="489"/>
      <c r="H21" s="489"/>
      <c r="I21" s="428">
        <f aca="true" t="shared" si="0" ref="I21:I31">(E21*F21*(1-IF(ISNUMBER(G21),G21,$G$18)-IF(ISNUMBER(H21),H21,$H$18)))*44/12</f>
        <v>0</v>
      </c>
      <c r="J21" s="146"/>
      <c r="K21" s="127"/>
      <c r="L21" s="127"/>
      <c r="M21" s="127"/>
      <c r="N21" s="127"/>
      <c r="O21" s="127"/>
      <c r="P21" s="127"/>
      <c r="Q21" s="127"/>
      <c r="R21" s="127"/>
      <c r="S21" s="127"/>
      <c r="T21" s="127"/>
      <c r="U21" s="127"/>
      <c r="V21" s="127"/>
      <c r="W21" s="127"/>
      <c r="X21" s="127"/>
      <c r="Y21" s="127"/>
      <c r="Z21" s="127"/>
      <c r="AA21" s="127"/>
      <c r="AB21" s="127"/>
      <c r="AC21" s="127"/>
      <c r="AD21" s="127"/>
    </row>
    <row r="22" spans="1:30" s="128" customFormat="1" ht="12.75">
      <c r="A22" s="127"/>
      <c r="B22" s="127"/>
      <c r="C22" s="141"/>
      <c r="D22" s="154" t="s">
        <v>97</v>
      </c>
      <c r="E22" s="450"/>
      <c r="F22" s="427"/>
      <c r="G22" s="489"/>
      <c r="H22" s="489"/>
      <c r="I22" s="428">
        <f t="shared" si="0"/>
        <v>0</v>
      </c>
      <c r="J22" s="146"/>
      <c r="K22" s="127"/>
      <c r="L22" s="127"/>
      <c r="M22" s="127"/>
      <c r="N22" s="127"/>
      <c r="O22" s="127"/>
      <c r="P22" s="127"/>
      <c r="Q22" s="127"/>
      <c r="R22" s="127"/>
      <c r="S22" s="127"/>
      <c r="T22" s="127"/>
      <c r="U22" s="127"/>
      <c r="V22" s="127"/>
      <c r="W22" s="127"/>
      <c r="X22" s="127"/>
      <c r="Y22" s="127"/>
      <c r="Z22" s="127"/>
      <c r="AA22" s="127"/>
      <c r="AB22" s="127"/>
      <c r="AC22" s="127"/>
      <c r="AD22" s="127"/>
    </row>
    <row r="23" spans="1:30" s="128" customFormat="1" ht="13.5" thickBot="1">
      <c r="A23" s="127"/>
      <c r="B23" s="127"/>
      <c r="C23" s="141"/>
      <c r="D23" s="156" t="s">
        <v>98</v>
      </c>
      <c r="E23" s="451"/>
      <c r="F23" s="429"/>
      <c r="G23" s="490"/>
      <c r="H23" s="490"/>
      <c r="I23" s="541">
        <f t="shared" si="0"/>
        <v>0</v>
      </c>
      <c r="J23" s="146"/>
      <c r="K23" s="127"/>
      <c r="L23" s="127"/>
      <c r="M23" s="127"/>
      <c r="N23" s="127"/>
      <c r="O23" s="127"/>
      <c r="P23" s="127"/>
      <c r="Q23" s="127"/>
      <c r="R23" s="127"/>
      <c r="S23" s="127"/>
      <c r="T23" s="127"/>
      <c r="U23" s="127"/>
      <c r="V23" s="127"/>
      <c r="W23" s="127"/>
      <c r="X23" s="127"/>
      <c r="Y23" s="127"/>
      <c r="Z23" s="127"/>
      <c r="AA23" s="127"/>
      <c r="AB23" s="127"/>
      <c r="AC23" s="127"/>
      <c r="AD23" s="127"/>
    </row>
    <row r="24" spans="1:30" s="128" customFormat="1" ht="12.75">
      <c r="A24" s="127"/>
      <c r="B24" s="127"/>
      <c r="C24" s="141"/>
      <c r="D24" s="158" t="s">
        <v>185</v>
      </c>
      <c r="E24" s="452"/>
      <c r="F24" s="430"/>
      <c r="G24" s="491"/>
      <c r="H24" s="491"/>
      <c r="I24" s="428">
        <f>(E24*F24*(1-IF(ISNUMBER(G24),G24,$G$18)-IF(ISNUMBER(H24),H24,$H$18)))*44/12</f>
        <v>0</v>
      </c>
      <c r="J24" s="146"/>
      <c r="K24" s="127"/>
      <c r="L24" s="127"/>
      <c r="M24" s="127"/>
      <c r="N24" s="127"/>
      <c r="O24" s="127"/>
      <c r="P24" s="127"/>
      <c r="Q24" s="127"/>
      <c r="R24" s="127"/>
      <c r="S24" s="127"/>
      <c r="T24" s="127"/>
      <c r="U24" s="127"/>
      <c r="V24" s="127"/>
      <c r="W24" s="127"/>
      <c r="X24" s="127"/>
      <c r="Y24" s="127"/>
      <c r="Z24" s="127"/>
      <c r="AA24" s="127"/>
      <c r="AB24" s="127"/>
      <c r="AC24" s="127"/>
      <c r="AD24" s="127"/>
    </row>
    <row r="25" spans="1:30" s="128" customFormat="1" ht="12.75">
      <c r="A25" s="127"/>
      <c r="B25" s="127"/>
      <c r="C25" s="141"/>
      <c r="D25" s="154" t="s">
        <v>99</v>
      </c>
      <c r="E25" s="450"/>
      <c r="F25" s="427"/>
      <c r="G25" s="489"/>
      <c r="H25" s="489"/>
      <c r="I25" s="428">
        <f t="shared" si="0"/>
        <v>0</v>
      </c>
      <c r="J25" s="146"/>
      <c r="K25" s="127"/>
      <c r="L25" s="127"/>
      <c r="M25" s="127"/>
      <c r="N25" s="127"/>
      <c r="O25" s="127"/>
      <c r="P25" s="127"/>
      <c r="Q25" s="127"/>
      <c r="R25" s="127"/>
      <c r="S25" s="127"/>
      <c r="T25" s="127"/>
      <c r="U25" s="127"/>
      <c r="V25" s="127"/>
      <c r="W25" s="127"/>
      <c r="X25" s="127"/>
      <c r="Y25" s="127"/>
      <c r="Z25" s="127"/>
      <c r="AA25" s="127"/>
      <c r="AB25" s="127"/>
      <c r="AC25" s="127"/>
      <c r="AD25" s="127"/>
    </row>
    <row r="26" spans="1:30" s="128" customFormat="1" ht="12.75">
      <c r="A26" s="127"/>
      <c r="B26" s="127"/>
      <c r="C26" s="141"/>
      <c r="D26" s="154" t="s">
        <v>100</v>
      </c>
      <c r="E26" s="450"/>
      <c r="F26" s="427"/>
      <c r="G26" s="489"/>
      <c r="H26" s="489"/>
      <c r="I26" s="428">
        <f t="shared" si="0"/>
        <v>0</v>
      </c>
      <c r="J26" s="146"/>
      <c r="K26" s="127"/>
      <c r="L26" s="127"/>
      <c r="M26" s="127"/>
      <c r="N26" s="127"/>
      <c r="O26" s="127"/>
      <c r="P26" s="127"/>
      <c r="Q26" s="127"/>
      <c r="R26" s="127"/>
      <c r="S26" s="127"/>
      <c r="T26" s="127"/>
      <c r="U26" s="127"/>
      <c r="V26" s="127"/>
      <c r="W26" s="127"/>
      <c r="X26" s="127"/>
      <c r="Y26" s="127"/>
      <c r="Z26" s="127"/>
      <c r="AA26" s="127"/>
      <c r="AB26" s="127"/>
      <c r="AC26" s="127"/>
      <c r="AD26" s="127"/>
    </row>
    <row r="27" spans="1:30" s="128" customFormat="1" ht="13.5" thickBot="1">
      <c r="A27" s="127"/>
      <c r="B27" s="127"/>
      <c r="C27" s="141"/>
      <c r="D27" s="156" t="s">
        <v>101</v>
      </c>
      <c r="E27" s="451"/>
      <c r="F27" s="429"/>
      <c r="G27" s="490"/>
      <c r="H27" s="490"/>
      <c r="I27" s="541">
        <f t="shared" si="0"/>
        <v>0</v>
      </c>
      <c r="J27" s="146"/>
      <c r="K27" s="127"/>
      <c r="L27" s="127"/>
      <c r="M27" s="127"/>
      <c r="N27" s="127"/>
      <c r="O27" s="127"/>
      <c r="P27" s="127"/>
      <c r="Q27" s="127"/>
      <c r="R27" s="127"/>
      <c r="S27" s="127"/>
      <c r="T27" s="127"/>
      <c r="U27" s="127"/>
      <c r="V27" s="127"/>
      <c r="W27" s="127"/>
      <c r="X27" s="127"/>
      <c r="Y27" s="127"/>
      <c r="Z27" s="127"/>
      <c r="AA27" s="127"/>
      <c r="AB27" s="127"/>
      <c r="AC27" s="127"/>
      <c r="AD27" s="127"/>
    </row>
    <row r="28" spans="1:30" s="128" customFormat="1" ht="12.75">
      <c r="A28" s="127"/>
      <c r="B28" s="127"/>
      <c r="C28" s="141"/>
      <c r="D28" s="158" t="s">
        <v>186</v>
      </c>
      <c r="E28" s="450"/>
      <c r="F28" s="427"/>
      <c r="G28" s="489"/>
      <c r="H28" s="489"/>
      <c r="I28" s="428">
        <f t="shared" si="0"/>
        <v>0</v>
      </c>
      <c r="J28" s="146"/>
      <c r="K28" s="127"/>
      <c r="L28" s="127"/>
      <c r="M28" s="127"/>
      <c r="N28" s="127"/>
      <c r="O28" s="127"/>
      <c r="P28" s="127"/>
      <c r="Q28" s="127"/>
      <c r="R28" s="127"/>
      <c r="S28" s="127"/>
      <c r="T28" s="127"/>
      <c r="U28" s="127"/>
      <c r="V28" s="127"/>
      <c r="W28" s="127"/>
      <c r="X28" s="127"/>
      <c r="Y28" s="127"/>
      <c r="Z28" s="127"/>
      <c r="AA28" s="127"/>
      <c r="AB28" s="127"/>
      <c r="AC28" s="127"/>
      <c r="AD28" s="127"/>
    </row>
    <row r="29" spans="1:30" s="128" customFormat="1" ht="12.75">
      <c r="A29" s="127"/>
      <c r="B29" s="127"/>
      <c r="C29" s="141"/>
      <c r="D29" s="158" t="s">
        <v>102</v>
      </c>
      <c r="E29" s="450"/>
      <c r="F29" s="427"/>
      <c r="G29" s="489"/>
      <c r="H29" s="489"/>
      <c r="I29" s="428">
        <f t="shared" si="0"/>
        <v>0</v>
      </c>
      <c r="J29" s="146"/>
      <c r="K29" s="127"/>
      <c r="L29" s="127"/>
      <c r="M29" s="127"/>
      <c r="N29" s="127"/>
      <c r="O29" s="127"/>
      <c r="P29" s="127"/>
      <c r="Q29" s="127"/>
      <c r="R29" s="127"/>
      <c r="S29" s="127"/>
      <c r="T29" s="127"/>
      <c r="U29" s="127"/>
      <c r="V29" s="127"/>
      <c r="W29" s="127"/>
      <c r="X29" s="127"/>
      <c r="Y29" s="127"/>
      <c r="Z29" s="127"/>
      <c r="AA29" s="127"/>
      <c r="AB29" s="127"/>
      <c r="AC29" s="127"/>
      <c r="AD29" s="127"/>
    </row>
    <row r="30" spans="1:30" s="128" customFormat="1" ht="12.75">
      <c r="A30" s="127"/>
      <c r="B30" s="127"/>
      <c r="C30" s="141"/>
      <c r="D30" s="158" t="s">
        <v>103</v>
      </c>
      <c r="E30" s="450"/>
      <c r="F30" s="427"/>
      <c r="G30" s="489"/>
      <c r="H30" s="489"/>
      <c r="I30" s="428">
        <f t="shared" si="0"/>
        <v>0</v>
      </c>
      <c r="J30" s="146"/>
      <c r="K30" s="127"/>
      <c r="L30" s="127"/>
      <c r="N30" s="127"/>
      <c r="O30" s="127"/>
      <c r="P30" s="127"/>
      <c r="Q30" s="127"/>
      <c r="R30" s="127"/>
      <c r="S30" s="127"/>
      <c r="T30" s="127"/>
      <c r="U30" s="127"/>
      <c r="V30" s="127"/>
      <c r="W30" s="127"/>
      <c r="X30" s="127"/>
      <c r="Y30" s="127"/>
      <c r="Z30" s="127"/>
      <c r="AA30" s="127"/>
      <c r="AB30" s="127"/>
      <c r="AC30" s="127"/>
      <c r="AD30" s="127"/>
    </row>
    <row r="31" spans="1:30" s="128" customFormat="1" ht="13.5" thickBot="1">
      <c r="A31" s="127"/>
      <c r="B31" s="127"/>
      <c r="C31" s="141"/>
      <c r="D31" s="156" t="s">
        <v>104</v>
      </c>
      <c r="E31" s="450"/>
      <c r="F31" s="427"/>
      <c r="G31" s="489"/>
      <c r="H31" s="489"/>
      <c r="I31" s="428">
        <f t="shared" si="0"/>
        <v>0</v>
      </c>
      <c r="J31" s="146"/>
      <c r="K31" s="127"/>
      <c r="L31" s="127"/>
      <c r="M31" s="127"/>
      <c r="N31" s="127"/>
      <c r="O31" s="127"/>
      <c r="P31" s="127"/>
      <c r="Q31" s="127"/>
      <c r="R31" s="127"/>
      <c r="S31" s="127"/>
      <c r="T31" s="127"/>
      <c r="U31" s="119"/>
      <c r="V31" s="127"/>
      <c r="W31" s="127"/>
      <c r="X31" s="127"/>
      <c r="Y31" s="127"/>
      <c r="Z31" s="127"/>
      <c r="AA31" s="127"/>
      <c r="AB31" s="127"/>
      <c r="AC31" s="127"/>
      <c r="AD31" s="127"/>
    </row>
    <row r="32" spans="1:30" s="128" customFormat="1" ht="13.5" thickBot="1">
      <c r="A32" s="127"/>
      <c r="B32" s="127"/>
      <c r="C32" s="141"/>
      <c r="D32" s="160"/>
      <c r="E32" s="454">
        <f>SUM(E20:E31)</f>
        <v>0</v>
      </c>
      <c r="F32" s="766" t="s">
        <v>192</v>
      </c>
      <c r="G32" s="769"/>
      <c r="H32" s="770"/>
      <c r="I32" s="455">
        <f>SUM(I20:I31)</f>
        <v>0</v>
      </c>
      <c r="J32" s="146"/>
      <c r="K32" s="127"/>
      <c r="L32" s="127"/>
      <c r="M32" s="127"/>
      <c r="N32" s="127"/>
      <c r="O32" s="127"/>
      <c r="P32" s="119"/>
      <c r="Q32" s="127"/>
      <c r="R32" s="127"/>
      <c r="S32" s="127"/>
      <c r="T32" s="127"/>
      <c r="U32" s="127"/>
      <c r="V32" s="127"/>
      <c r="W32" s="127"/>
      <c r="X32" s="127"/>
      <c r="Y32" s="127"/>
      <c r="Z32" s="127"/>
      <c r="AA32" s="127"/>
      <c r="AB32" s="127"/>
      <c r="AC32" s="127"/>
      <c r="AD32" s="127"/>
    </row>
    <row r="33" spans="1:31" s="128" customFormat="1" ht="13.5" thickBot="1">
      <c r="A33" s="127"/>
      <c r="B33" s="127"/>
      <c r="C33" s="161"/>
      <c r="D33" s="162"/>
      <c r="E33" s="162"/>
      <c r="F33" s="162"/>
      <c r="G33" s="162"/>
      <c r="H33" s="162"/>
      <c r="I33" s="162"/>
      <c r="J33" s="163"/>
      <c r="K33" s="127"/>
      <c r="L33" s="127"/>
      <c r="M33" s="127"/>
      <c r="N33" s="127"/>
      <c r="O33" s="127"/>
      <c r="P33" s="127"/>
      <c r="Q33" s="127"/>
      <c r="R33" s="127"/>
      <c r="S33" s="127"/>
      <c r="T33" s="127"/>
      <c r="U33" s="127"/>
      <c r="V33" s="127"/>
      <c r="W33" s="127"/>
      <c r="X33" s="127"/>
      <c r="Y33" s="127"/>
      <c r="Z33" s="127"/>
      <c r="AA33" s="127"/>
      <c r="AB33" s="127"/>
      <c r="AC33" s="127"/>
      <c r="AD33" s="127"/>
      <c r="AE33" s="127"/>
    </row>
    <row r="34" spans="1:68" s="128" customFormat="1" ht="81" customHeight="1" thickTop="1">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row>
    <row r="35" spans="1:68" s="128" customFormat="1" ht="13.5" thickBot="1">
      <c r="A35" s="127"/>
      <c r="B35" s="127"/>
      <c r="C35" s="137" t="s">
        <v>42</v>
      </c>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row>
    <row r="36" spans="1:34" s="128" customFormat="1" ht="14.25" thickBot="1" thickTop="1">
      <c r="A36" s="127"/>
      <c r="B36" s="127"/>
      <c r="C36" s="138"/>
      <c r="D36" s="139"/>
      <c r="E36" s="139"/>
      <c r="F36" s="139"/>
      <c r="G36" s="139"/>
      <c r="H36" s="139"/>
      <c r="I36" s="139"/>
      <c r="J36" s="139"/>
      <c r="K36" s="139"/>
      <c r="L36" s="139"/>
      <c r="M36" s="139"/>
      <c r="N36" s="139"/>
      <c r="O36" s="139"/>
      <c r="P36" s="140"/>
      <c r="Q36" s="127"/>
      <c r="R36" s="127"/>
      <c r="S36" s="127"/>
      <c r="T36" s="127"/>
      <c r="U36" s="127"/>
      <c r="V36" s="127"/>
      <c r="W36" s="127"/>
      <c r="X36" s="127"/>
      <c r="Y36" s="127"/>
      <c r="Z36" s="127"/>
      <c r="AA36" s="127"/>
      <c r="AB36" s="127"/>
      <c r="AC36" s="127"/>
      <c r="AD36" s="127"/>
      <c r="AE36" s="127"/>
      <c r="AF36" s="127"/>
      <c r="AG36" s="127"/>
      <c r="AH36" s="127"/>
    </row>
    <row r="37" spans="1:34" s="128" customFormat="1" ht="12.75">
      <c r="A37" s="127"/>
      <c r="B37" s="127"/>
      <c r="C37" s="141"/>
      <c r="D37" s="142"/>
      <c r="E37" s="663" t="s">
        <v>3</v>
      </c>
      <c r="F37" s="772"/>
      <c r="G37" s="664"/>
      <c r="H37" s="439" t="s">
        <v>4</v>
      </c>
      <c r="I37" s="438" t="s">
        <v>33</v>
      </c>
      <c r="J37" s="440" t="s">
        <v>5</v>
      </c>
      <c r="K37" s="440" t="s">
        <v>6</v>
      </c>
      <c r="L37" s="441" t="s">
        <v>7</v>
      </c>
      <c r="M37" s="771" t="s">
        <v>34</v>
      </c>
      <c r="N37" s="772"/>
      <c r="O37" s="457" t="s">
        <v>35</v>
      </c>
      <c r="P37" s="146"/>
      <c r="Q37" s="127"/>
      <c r="R37" s="127"/>
      <c r="S37" s="127"/>
      <c r="T37" s="127"/>
      <c r="U37" s="127"/>
      <c r="V37" s="127"/>
      <c r="W37" s="127"/>
      <c r="X37" s="127"/>
      <c r="Y37" s="127"/>
      <c r="Z37" s="127"/>
      <c r="AA37" s="127"/>
      <c r="AB37" s="127"/>
      <c r="AC37" s="127"/>
      <c r="AD37" s="127"/>
      <c r="AE37" s="127"/>
      <c r="AF37" s="127"/>
      <c r="AG37" s="127"/>
      <c r="AH37" s="127"/>
    </row>
    <row r="38" spans="1:34" s="128" customFormat="1" ht="51" customHeight="1" thickBot="1">
      <c r="A38" s="127"/>
      <c r="B38" s="127"/>
      <c r="C38" s="141"/>
      <c r="D38" s="142"/>
      <c r="E38" s="432" t="s">
        <v>303</v>
      </c>
      <c r="F38" s="432" t="s">
        <v>304</v>
      </c>
      <c r="G38" s="432" t="s">
        <v>305</v>
      </c>
      <c r="H38" s="432" t="s">
        <v>204</v>
      </c>
      <c r="I38" s="432" t="s">
        <v>288</v>
      </c>
      <c r="J38" s="164" t="s">
        <v>203</v>
      </c>
      <c r="K38" s="165" t="s">
        <v>190</v>
      </c>
      <c r="L38" s="165" t="s">
        <v>205</v>
      </c>
      <c r="M38" s="166" t="s">
        <v>82</v>
      </c>
      <c r="N38" s="167" t="s">
        <v>191</v>
      </c>
      <c r="O38" s="147" t="s">
        <v>194</v>
      </c>
      <c r="P38" s="146"/>
      <c r="Q38" s="127"/>
      <c r="R38" s="127"/>
      <c r="S38" s="127"/>
      <c r="T38" s="127"/>
      <c r="U38" s="127"/>
      <c r="V38" s="127"/>
      <c r="W38" s="127"/>
      <c r="X38" s="127"/>
      <c r="Y38" s="127"/>
      <c r="Z38" s="127"/>
      <c r="AA38" s="127"/>
      <c r="AB38" s="127"/>
      <c r="AC38" s="127"/>
      <c r="AD38" s="127"/>
      <c r="AE38" s="127"/>
      <c r="AF38" s="127"/>
      <c r="AG38" s="127"/>
      <c r="AH38" s="127"/>
    </row>
    <row r="39" spans="1:34" s="128" customFormat="1" ht="15.75">
      <c r="A39" s="127"/>
      <c r="B39" s="127"/>
      <c r="C39" s="141"/>
      <c r="D39" s="168" t="s">
        <v>39</v>
      </c>
      <c r="E39" s="164" t="s">
        <v>40</v>
      </c>
      <c r="F39" s="164" t="s">
        <v>40</v>
      </c>
      <c r="G39" s="164"/>
      <c r="H39" s="164" t="s">
        <v>40</v>
      </c>
      <c r="I39" s="164" t="s">
        <v>40</v>
      </c>
      <c r="J39" s="164" t="s">
        <v>31</v>
      </c>
      <c r="K39" s="164" t="s">
        <v>40</v>
      </c>
      <c r="L39" s="164" t="s">
        <v>89</v>
      </c>
      <c r="M39" s="758" t="s">
        <v>31</v>
      </c>
      <c r="N39" s="759"/>
      <c r="O39" s="184" t="s">
        <v>195</v>
      </c>
      <c r="P39" s="146"/>
      <c r="Q39" s="127"/>
      <c r="R39" s="127"/>
      <c r="S39" s="127"/>
      <c r="T39" s="127"/>
      <c r="U39" s="127"/>
      <c r="V39" s="127"/>
      <c r="W39" s="127"/>
      <c r="X39" s="127"/>
      <c r="Y39" s="127"/>
      <c r="Z39" s="127"/>
      <c r="AA39" s="127"/>
      <c r="AB39" s="127"/>
      <c r="AC39" s="127"/>
      <c r="AD39" s="127"/>
      <c r="AE39" s="127"/>
      <c r="AF39" s="127"/>
      <c r="AG39" s="127"/>
      <c r="AH39" s="127"/>
    </row>
    <row r="40" spans="1:34" s="128" customFormat="1" ht="12.75">
      <c r="A40" s="127"/>
      <c r="B40" s="127"/>
      <c r="C40" s="141"/>
      <c r="D40" s="152" t="s">
        <v>132</v>
      </c>
      <c r="E40" s="424"/>
      <c r="F40" s="424"/>
      <c r="G40" s="424">
        <v>1.055</v>
      </c>
      <c r="H40" s="423">
        <v>475</v>
      </c>
      <c r="I40" s="423">
        <v>501</v>
      </c>
      <c r="J40" s="487">
        <v>0.005</v>
      </c>
      <c r="K40" s="423">
        <v>0</v>
      </c>
      <c r="L40" s="424">
        <v>0.015</v>
      </c>
      <c r="M40" s="493">
        <v>0.02</v>
      </c>
      <c r="N40" s="487">
        <v>0.025</v>
      </c>
      <c r="O40" s="425">
        <f>((I40-IF(ISNUMBER(J40),J40*I40,J$40*I40)-H40-K40)+(H40*IF(ISNUMBER(L40),L40,L$40)*(1-IF(ISNUMBER(M40),M40,M$40)-IF(ISNUMBER(N40),N40,N$40))))*44/12</f>
        <v>111.09770833333334</v>
      </c>
      <c r="P40" s="146"/>
      <c r="Q40" s="127"/>
      <c r="R40" s="127"/>
      <c r="S40" s="127"/>
      <c r="T40" s="127"/>
      <c r="U40" s="127"/>
      <c r="V40" s="127"/>
      <c r="W40" s="127"/>
      <c r="X40" s="127"/>
      <c r="Y40" s="127"/>
      <c r="Z40" s="119"/>
      <c r="AA40" s="127"/>
      <c r="AB40" s="127"/>
      <c r="AC40" s="127"/>
      <c r="AD40" s="127"/>
      <c r="AE40" s="127"/>
      <c r="AF40" s="127"/>
      <c r="AG40" s="127"/>
      <c r="AH40" s="127"/>
    </row>
    <row r="41" spans="1:34" s="128" customFormat="1" ht="12.75">
      <c r="A41" s="127"/>
      <c r="B41" s="127"/>
      <c r="C41" s="141"/>
      <c r="D41" s="153"/>
      <c r="E41" s="433"/>
      <c r="F41" s="433"/>
      <c r="G41" s="433"/>
      <c r="H41" s="449"/>
      <c r="I41" s="449"/>
      <c r="J41" s="488"/>
      <c r="K41" s="449"/>
      <c r="L41" s="433"/>
      <c r="M41" s="488"/>
      <c r="N41" s="488"/>
      <c r="O41" s="449"/>
      <c r="P41" s="146"/>
      <c r="Q41" s="127"/>
      <c r="R41" s="127"/>
      <c r="S41" s="127"/>
      <c r="T41" s="127"/>
      <c r="U41" s="127"/>
      <c r="V41" s="127"/>
      <c r="W41" s="127"/>
      <c r="X41" s="127"/>
      <c r="Y41" s="127"/>
      <c r="Z41" s="127"/>
      <c r="AA41" s="127"/>
      <c r="AB41" s="127"/>
      <c r="AC41" s="127"/>
      <c r="AD41" s="127"/>
      <c r="AE41" s="127"/>
      <c r="AF41" s="127"/>
      <c r="AG41" s="127"/>
      <c r="AH41" s="127"/>
    </row>
    <row r="42" spans="1:34" s="128" customFormat="1" ht="12.75">
      <c r="A42" s="127"/>
      <c r="B42" s="127"/>
      <c r="C42" s="141"/>
      <c r="D42" s="154" t="s">
        <v>187</v>
      </c>
      <c r="E42" s="548"/>
      <c r="F42" s="548"/>
      <c r="G42" s="544">
        <f>IF(ISNUMBER(F42),IF(ISNUMBER(E42),E42/F42,1.055),1.055)</f>
        <v>1.055</v>
      </c>
      <c r="H42" s="456"/>
      <c r="I42" s="459">
        <f>G42*H42</f>
        <v>0</v>
      </c>
      <c r="J42" s="489"/>
      <c r="K42" s="450"/>
      <c r="L42" s="434"/>
      <c r="M42" s="494"/>
      <c r="N42" s="489"/>
      <c r="O42" s="447">
        <f aca="true" t="shared" si="1" ref="O42:O53">((I42-IF(ISNUMBER(J42),J42*I42,J$40*I42)-H42-K42)+(H42*IF(ISNUMBER(L42),L42,L$40)*(1-IF(ISNUMBER(M42),M42,M$40)-IF(ISNUMBER(N42),N42,N$40))))*44/12</f>
        <v>0</v>
      </c>
      <c r="P42" s="146"/>
      <c r="Q42" s="127"/>
      <c r="R42" s="127"/>
      <c r="S42" s="127"/>
      <c r="T42" s="127"/>
      <c r="U42" s="127"/>
      <c r="V42" s="127"/>
      <c r="W42" s="127"/>
      <c r="X42" s="127"/>
      <c r="Y42" s="127"/>
      <c r="Z42" s="127"/>
      <c r="AA42" s="127"/>
      <c r="AB42" s="127"/>
      <c r="AC42" s="127"/>
      <c r="AD42" s="127"/>
      <c r="AE42" s="127"/>
      <c r="AF42" s="127"/>
      <c r="AG42" s="127"/>
      <c r="AH42" s="127"/>
    </row>
    <row r="43" spans="1:34" s="128" customFormat="1" ht="12.75">
      <c r="A43" s="127"/>
      <c r="B43" s="127"/>
      <c r="C43" s="141"/>
      <c r="D43" s="154" t="s">
        <v>105</v>
      </c>
      <c r="E43" s="548"/>
      <c r="F43" s="548"/>
      <c r="G43" s="544">
        <f aca="true" t="shared" si="2" ref="G43:G53">IF(ISNUMBER(F43),IF(ISNUMBER(E43),E43/F43,1.055),1.055)</f>
        <v>1.055</v>
      </c>
      <c r="H43" s="450"/>
      <c r="I43" s="459">
        <f aca="true" t="shared" si="3" ref="I43:I53">G43*H43</f>
        <v>0</v>
      </c>
      <c r="J43" s="489"/>
      <c r="K43" s="450"/>
      <c r="L43" s="434"/>
      <c r="M43" s="494"/>
      <c r="N43" s="489"/>
      <c r="O43" s="447">
        <f t="shared" si="1"/>
        <v>0</v>
      </c>
      <c r="P43" s="146"/>
      <c r="Q43" s="127"/>
      <c r="R43" s="127"/>
      <c r="S43" s="127"/>
      <c r="T43" s="127"/>
      <c r="U43" s="127"/>
      <c r="V43" s="127"/>
      <c r="W43" s="127"/>
      <c r="X43" s="127"/>
      <c r="Y43" s="127"/>
      <c r="Z43" s="127"/>
      <c r="AA43" s="127"/>
      <c r="AB43" s="127"/>
      <c r="AC43" s="127"/>
      <c r="AD43" s="127"/>
      <c r="AE43" s="127"/>
      <c r="AF43" s="127"/>
      <c r="AG43" s="127"/>
      <c r="AH43" s="127"/>
    </row>
    <row r="44" spans="1:34" s="128" customFormat="1" ht="12.75">
      <c r="A44" s="127"/>
      <c r="B44" s="127"/>
      <c r="C44" s="141"/>
      <c r="D44" s="154" t="s">
        <v>106</v>
      </c>
      <c r="E44" s="548"/>
      <c r="F44" s="548"/>
      <c r="G44" s="544">
        <f t="shared" si="2"/>
        <v>1.055</v>
      </c>
      <c r="H44" s="450"/>
      <c r="I44" s="459">
        <f t="shared" si="3"/>
        <v>0</v>
      </c>
      <c r="J44" s="489"/>
      <c r="K44" s="450"/>
      <c r="L44" s="434"/>
      <c r="M44" s="494"/>
      <c r="N44" s="489"/>
      <c r="O44" s="447">
        <f t="shared" si="1"/>
        <v>0</v>
      </c>
      <c r="P44" s="146"/>
      <c r="Q44" s="127"/>
      <c r="R44" s="127"/>
      <c r="S44" s="127"/>
      <c r="T44" s="127"/>
      <c r="U44" s="127"/>
      <c r="V44" s="127"/>
      <c r="W44" s="127"/>
      <c r="X44" s="127"/>
      <c r="Y44" s="127"/>
      <c r="Z44" s="127"/>
      <c r="AA44" s="119"/>
      <c r="AB44" s="127"/>
      <c r="AC44" s="127"/>
      <c r="AD44" s="127"/>
      <c r="AE44" s="127"/>
      <c r="AF44" s="127"/>
      <c r="AG44" s="127"/>
      <c r="AH44" s="127"/>
    </row>
    <row r="45" spans="1:34" s="128" customFormat="1" ht="13.5" thickBot="1">
      <c r="A45" s="127"/>
      <c r="B45" s="127"/>
      <c r="C45" s="141"/>
      <c r="D45" s="156" t="s">
        <v>107</v>
      </c>
      <c r="E45" s="549"/>
      <c r="F45" s="549"/>
      <c r="G45" s="545">
        <f t="shared" si="2"/>
        <v>1.055</v>
      </c>
      <c r="H45" s="451"/>
      <c r="I45" s="543">
        <f t="shared" si="3"/>
        <v>0</v>
      </c>
      <c r="J45" s="490"/>
      <c r="K45" s="451"/>
      <c r="L45" s="435"/>
      <c r="M45" s="495"/>
      <c r="N45" s="490"/>
      <c r="O45" s="542">
        <f t="shared" si="1"/>
        <v>0</v>
      </c>
      <c r="P45" s="146"/>
      <c r="Q45" s="127"/>
      <c r="R45" s="127"/>
      <c r="S45" s="127"/>
      <c r="T45" s="127"/>
      <c r="U45" s="127"/>
      <c r="V45" s="127"/>
      <c r="W45" s="127"/>
      <c r="X45" s="127"/>
      <c r="Y45" s="127"/>
      <c r="Z45" s="127"/>
      <c r="AA45" s="127"/>
      <c r="AB45" s="127"/>
      <c r="AC45" s="127"/>
      <c r="AD45" s="127"/>
      <c r="AE45" s="127"/>
      <c r="AF45" s="127"/>
      <c r="AG45" s="127"/>
      <c r="AH45" s="127"/>
    </row>
    <row r="46" spans="1:34" s="128" customFormat="1" ht="12.75">
      <c r="A46" s="127"/>
      <c r="B46" s="127"/>
      <c r="C46" s="141"/>
      <c r="D46" s="158" t="s">
        <v>188</v>
      </c>
      <c r="E46" s="550"/>
      <c r="F46" s="550"/>
      <c r="G46" s="546">
        <f t="shared" si="2"/>
        <v>1.055</v>
      </c>
      <c r="H46" s="452"/>
      <c r="I46" s="547">
        <f t="shared" si="3"/>
        <v>0</v>
      </c>
      <c r="J46" s="491"/>
      <c r="K46" s="452"/>
      <c r="L46" s="436"/>
      <c r="M46" s="496"/>
      <c r="N46" s="491"/>
      <c r="O46" s="447">
        <f t="shared" si="1"/>
        <v>0</v>
      </c>
      <c r="P46" s="146"/>
      <c r="Q46" s="127"/>
      <c r="R46" s="127"/>
      <c r="S46" s="127"/>
      <c r="T46" s="127"/>
      <c r="U46" s="127"/>
      <c r="V46" s="127"/>
      <c r="W46" s="127"/>
      <c r="X46" s="127"/>
      <c r="Y46" s="127"/>
      <c r="Z46" s="127"/>
      <c r="AA46" s="127"/>
      <c r="AB46" s="127"/>
      <c r="AC46" s="127"/>
      <c r="AD46" s="127"/>
      <c r="AE46" s="127"/>
      <c r="AF46" s="127"/>
      <c r="AG46" s="127"/>
      <c r="AH46" s="127"/>
    </row>
    <row r="47" spans="1:34" s="128" customFormat="1" ht="12.75">
      <c r="A47" s="127"/>
      <c r="B47" s="127"/>
      <c r="C47" s="141"/>
      <c r="D47" s="158" t="s">
        <v>108</v>
      </c>
      <c r="E47" s="548"/>
      <c r="F47" s="548"/>
      <c r="G47" s="544">
        <f t="shared" si="2"/>
        <v>1.055</v>
      </c>
      <c r="H47" s="450"/>
      <c r="I47" s="459">
        <f t="shared" si="3"/>
        <v>0</v>
      </c>
      <c r="J47" s="489"/>
      <c r="K47" s="450"/>
      <c r="L47" s="434"/>
      <c r="M47" s="494"/>
      <c r="N47" s="489"/>
      <c r="O47" s="447">
        <f t="shared" si="1"/>
        <v>0</v>
      </c>
      <c r="P47" s="146"/>
      <c r="Q47" s="127"/>
      <c r="R47" s="127"/>
      <c r="S47" s="127"/>
      <c r="T47" s="127"/>
      <c r="U47" s="127"/>
      <c r="V47" s="127"/>
      <c r="W47" s="127"/>
      <c r="X47" s="127"/>
      <c r="Y47" s="127"/>
      <c r="Z47" s="127"/>
      <c r="AA47" s="127"/>
      <c r="AB47" s="127"/>
      <c r="AC47" s="127"/>
      <c r="AD47" s="127"/>
      <c r="AE47" s="127"/>
      <c r="AF47" s="127"/>
      <c r="AG47" s="127"/>
      <c r="AH47" s="127"/>
    </row>
    <row r="48" spans="1:34" s="128" customFormat="1" ht="12.75">
      <c r="A48" s="127"/>
      <c r="B48" s="127"/>
      <c r="C48" s="141"/>
      <c r="D48" s="158" t="s">
        <v>109</v>
      </c>
      <c r="E48" s="548"/>
      <c r="F48" s="548"/>
      <c r="G48" s="544">
        <f t="shared" si="2"/>
        <v>1.055</v>
      </c>
      <c r="H48" s="450"/>
      <c r="I48" s="459">
        <f t="shared" si="3"/>
        <v>0</v>
      </c>
      <c r="J48" s="489"/>
      <c r="K48" s="450"/>
      <c r="L48" s="434"/>
      <c r="M48" s="494"/>
      <c r="N48" s="489"/>
      <c r="O48" s="447">
        <f t="shared" si="1"/>
        <v>0</v>
      </c>
      <c r="P48" s="146"/>
      <c r="Q48" s="127"/>
      <c r="R48" s="127"/>
      <c r="S48" s="127"/>
      <c r="T48" s="127"/>
      <c r="U48" s="127"/>
      <c r="V48" s="127"/>
      <c r="W48" s="127"/>
      <c r="X48" s="127"/>
      <c r="Y48" s="127"/>
      <c r="Z48" s="127"/>
      <c r="AA48" s="127"/>
      <c r="AB48" s="127"/>
      <c r="AC48" s="127"/>
      <c r="AD48" s="127"/>
      <c r="AE48" s="127"/>
      <c r="AF48" s="127"/>
      <c r="AG48" s="127"/>
      <c r="AH48" s="127"/>
    </row>
    <row r="49" spans="1:34" s="128" customFormat="1" ht="13.5" thickBot="1">
      <c r="A49" s="127"/>
      <c r="B49" s="127"/>
      <c r="C49" s="141"/>
      <c r="D49" s="169" t="s">
        <v>110</v>
      </c>
      <c r="E49" s="549"/>
      <c r="F49" s="549"/>
      <c r="G49" s="545">
        <f t="shared" si="2"/>
        <v>1.055</v>
      </c>
      <c r="H49" s="451"/>
      <c r="I49" s="543">
        <f t="shared" si="3"/>
        <v>0</v>
      </c>
      <c r="J49" s="490"/>
      <c r="K49" s="451"/>
      <c r="L49" s="435"/>
      <c r="M49" s="495"/>
      <c r="N49" s="490"/>
      <c r="O49" s="542">
        <f t="shared" si="1"/>
        <v>0</v>
      </c>
      <c r="P49" s="146"/>
      <c r="Q49" s="127"/>
      <c r="R49" s="127"/>
      <c r="S49" s="127"/>
      <c r="T49" s="127"/>
      <c r="U49" s="127"/>
      <c r="V49" s="127"/>
      <c r="W49" s="127"/>
      <c r="X49" s="127"/>
      <c r="Y49" s="127"/>
      <c r="Z49" s="127"/>
      <c r="AA49" s="127"/>
      <c r="AB49" s="127"/>
      <c r="AC49" s="127"/>
      <c r="AD49" s="127"/>
      <c r="AE49" s="127"/>
      <c r="AF49" s="127"/>
      <c r="AG49" s="127"/>
      <c r="AH49" s="127"/>
    </row>
    <row r="50" spans="1:34" s="128" customFormat="1" ht="12.75">
      <c r="A50" s="127"/>
      <c r="B50" s="127"/>
      <c r="C50" s="141"/>
      <c r="D50" s="170" t="s">
        <v>189</v>
      </c>
      <c r="E50" s="550"/>
      <c r="F50" s="550"/>
      <c r="G50" s="544">
        <f t="shared" si="2"/>
        <v>1.055</v>
      </c>
      <c r="H50" s="452"/>
      <c r="I50" s="459">
        <f t="shared" si="3"/>
        <v>0</v>
      </c>
      <c r="J50" s="491"/>
      <c r="K50" s="452"/>
      <c r="L50" s="436"/>
      <c r="M50" s="496"/>
      <c r="N50" s="491"/>
      <c r="O50" s="447">
        <f t="shared" si="1"/>
        <v>0</v>
      </c>
      <c r="P50" s="146"/>
      <c r="Q50" s="127"/>
      <c r="R50" s="127"/>
      <c r="S50" s="127"/>
      <c r="T50" s="127"/>
      <c r="U50" s="127"/>
      <c r="V50" s="127"/>
      <c r="W50" s="127"/>
      <c r="X50" s="127"/>
      <c r="Y50" s="127"/>
      <c r="Z50" s="127"/>
      <c r="AA50" s="127"/>
      <c r="AB50" s="127"/>
      <c r="AC50" s="127"/>
      <c r="AD50" s="127"/>
      <c r="AE50" s="127"/>
      <c r="AF50" s="127"/>
      <c r="AG50" s="127"/>
      <c r="AH50" s="127"/>
    </row>
    <row r="51" spans="1:34" s="128" customFormat="1" ht="12.75">
      <c r="A51" s="127"/>
      <c r="B51" s="127"/>
      <c r="C51" s="141"/>
      <c r="D51" s="158" t="s">
        <v>111</v>
      </c>
      <c r="E51" s="551"/>
      <c r="F51" s="551"/>
      <c r="G51" s="544">
        <f t="shared" si="2"/>
        <v>1.055</v>
      </c>
      <c r="H51" s="453"/>
      <c r="I51" s="459">
        <f t="shared" si="3"/>
        <v>0</v>
      </c>
      <c r="J51" s="492"/>
      <c r="K51" s="453"/>
      <c r="L51" s="437"/>
      <c r="M51" s="497"/>
      <c r="N51" s="492"/>
      <c r="O51" s="447">
        <f t="shared" si="1"/>
        <v>0</v>
      </c>
      <c r="P51" s="146"/>
      <c r="Q51" s="127"/>
      <c r="R51" s="127"/>
      <c r="S51" s="127"/>
      <c r="T51" s="127"/>
      <c r="U51" s="127"/>
      <c r="V51" s="127"/>
      <c r="W51" s="127"/>
      <c r="X51" s="127"/>
      <c r="Y51" s="127"/>
      <c r="Z51" s="127"/>
      <c r="AA51" s="127"/>
      <c r="AB51" s="127"/>
      <c r="AC51" s="127"/>
      <c r="AD51" s="127"/>
      <c r="AE51" s="127"/>
      <c r="AF51" s="127"/>
      <c r="AG51" s="127"/>
      <c r="AH51" s="127"/>
    </row>
    <row r="52" spans="1:34" s="128" customFormat="1" ht="12.75">
      <c r="A52" s="127"/>
      <c r="B52" s="127"/>
      <c r="C52" s="141"/>
      <c r="D52" s="158" t="s">
        <v>112</v>
      </c>
      <c r="E52" s="551"/>
      <c r="F52" s="551"/>
      <c r="G52" s="544">
        <f t="shared" si="2"/>
        <v>1.055</v>
      </c>
      <c r="H52" s="453"/>
      <c r="I52" s="459">
        <f t="shared" si="3"/>
        <v>0</v>
      </c>
      <c r="J52" s="492"/>
      <c r="K52" s="453"/>
      <c r="L52" s="437"/>
      <c r="M52" s="497"/>
      <c r="N52" s="492"/>
      <c r="O52" s="447">
        <f t="shared" si="1"/>
        <v>0</v>
      </c>
      <c r="P52" s="146"/>
      <c r="Q52" s="127"/>
      <c r="R52" s="127"/>
      <c r="S52" s="127"/>
      <c r="T52" s="127"/>
      <c r="U52" s="127"/>
      <c r="V52" s="127"/>
      <c r="W52" s="127"/>
      <c r="X52" s="127"/>
      <c r="Y52" s="127"/>
      <c r="Z52" s="127"/>
      <c r="AA52" s="127"/>
      <c r="AB52" s="127"/>
      <c r="AC52" s="127"/>
      <c r="AD52" s="127"/>
      <c r="AE52" s="127"/>
      <c r="AF52" s="127"/>
      <c r="AG52" s="127"/>
      <c r="AH52" s="127"/>
    </row>
    <row r="53" spans="1:34" s="128" customFormat="1" ht="13.5" thickBot="1">
      <c r="A53" s="127"/>
      <c r="B53" s="127"/>
      <c r="C53" s="141"/>
      <c r="D53" s="169" t="s">
        <v>113</v>
      </c>
      <c r="E53" s="549"/>
      <c r="F53" s="549"/>
      <c r="G53" s="545">
        <f t="shared" si="2"/>
        <v>1.055</v>
      </c>
      <c r="H53" s="451"/>
      <c r="I53" s="459">
        <f t="shared" si="3"/>
        <v>0</v>
      </c>
      <c r="J53" s="490"/>
      <c r="K53" s="451"/>
      <c r="L53" s="437"/>
      <c r="M53" s="495"/>
      <c r="N53" s="492"/>
      <c r="O53" s="447">
        <f t="shared" si="1"/>
        <v>0</v>
      </c>
      <c r="P53" s="146"/>
      <c r="Q53" s="127"/>
      <c r="R53" s="127"/>
      <c r="S53" s="127"/>
      <c r="T53" s="127"/>
      <c r="U53" s="127"/>
      <c r="W53" s="127"/>
      <c r="X53" s="127"/>
      <c r="Y53" s="127"/>
      <c r="Z53" s="127"/>
      <c r="AA53" s="127"/>
      <c r="AB53" s="127"/>
      <c r="AC53" s="127"/>
      <c r="AD53" s="127"/>
      <c r="AE53" s="127"/>
      <c r="AF53" s="127"/>
      <c r="AG53" s="127"/>
      <c r="AH53" s="127"/>
    </row>
    <row r="54" spans="1:34" s="128" customFormat="1" ht="13.5" thickBot="1">
      <c r="A54" s="127"/>
      <c r="B54" s="127"/>
      <c r="C54" s="141"/>
      <c r="D54" s="160"/>
      <c r="E54" s="160"/>
      <c r="F54" s="160"/>
      <c r="G54" s="160"/>
      <c r="H54" s="454">
        <f>SUM(H42:H53)</f>
        <v>0</v>
      </c>
      <c r="I54" s="454">
        <f>SUM(I42:I53)</f>
        <v>0</v>
      </c>
      <c r="J54" s="160"/>
      <c r="K54" s="160"/>
      <c r="L54" s="766" t="s">
        <v>289</v>
      </c>
      <c r="M54" s="767"/>
      <c r="N54" s="768"/>
      <c r="O54" s="454">
        <f>SUM(O42:O53)</f>
        <v>0</v>
      </c>
      <c r="P54" s="146"/>
      <c r="Q54" s="127"/>
      <c r="R54" s="127"/>
      <c r="S54" s="127"/>
      <c r="T54" s="127"/>
      <c r="U54" s="127"/>
      <c r="V54" s="127"/>
      <c r="W54" s="127"/>
      <c r="X54" s="127"/>
      <c r="Y54" s="127"/>
      <c r="Z54" s="127"/>
      <c r="AA54" s="127"/>
      <c r="AB54" s="127"/>
      <c r="AC54" s="127"/>
      <c r="AD54" s="127"/>
      <c r="AE54" s="127"/>
      <c r="AF54" s="127"/>
      <c r="AG54" s="127"/>
      <c r="AH54" s="127"/>
    </row>
    <row r="55" spans="1:34" s="128" customFormat="1" ht="13.5" thickBot="1">
      <c r="A55" s="127"/>
      <c r="B55" s="127"/>
      <c r="C55" s="161"/>
      <c r="D55" s="162"/>
      <c r="E55" s="162"/>
      <c r="F55" s="162"/>
      <c r="G55" s="162"/>
      <c r="H55" s="162"/>
      <c r="I55" s="162"/>
      <c r="J55" s="162"/>
      <c r="K55" s="162"/>
      <c r="L55" s="162"/>
      <c r="M55" s="162"/>
      <c r="N55" s="162"/>
      <c r="O55" s="171"/>
      <c r="P55" s="163"/>
      <c r="Q55" s="127"/>
      <c r="R55" s="127"/>
      <c r="S55" s="127"/>
      <c r="T55" s="127"/>
      <c r="U55" s="127"/>
      <c r="V55" s="127"/>
      <c r="W55" s="127"/>
      <c r="X55" s="127"/>
      <c r="Y55" s="127"/>
      <c r="Z55" s="127"/>
      <c r="AA55" s="127"/>
      <c r="AB55" s="127"/>
      <c r="AC55" s="127"/>
      <c r="AD55" s="127"/>
      <c r="AE55" s="127"/>
      <c r="AF55" s="127"/>
      <c r="AG55" s="127"/>
      <c r="AH55" s="127"/>
    </row>
    <row r="56" spans="1:33" s="128" customFormat="1" ht="13.5" thickTop="1">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s="128" customFormat="1" ht="12.75">
      <c r="A57" s="127"/>
      <c r="B57" s="127"/>
      <c r="C57" s="172" t="s">
        <v>85</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s="128" customFormat="1" ht="12.75">
      <c r="A58" s="127"/>
      <c r="B58" s="127"/>
      <c r="C58" s="172"/>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2" s="128" customFormat="1" ht="12.7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row>
    <row r="60" spans="1:32" s="128" customFormat="1" ht="12.7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row>
    <row r="61" spans="1:32"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row>
    <row r="62" spans="1:32"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row>
    <row r="63" spans="1:32"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spans="1:32"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spans="1:32"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spans="1:32"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spans="1:32"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spans="1:32" ht="12.7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spans="1:32" ht="12.7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spans="1:32" ht="12.75">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spans="1:32" ht="12.7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spans="1:32" ht="12.7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spans="1:32" ht="12.7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spans="1:32" ht="12.7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spans="1:32" ht="12.7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spans="1:33" ht="12.7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row>
    <row r="77" spans="1:33" ht="12.7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row>
    <row r="78" spans="1:33" ht="12.7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row>
    <row r="79" spans="1:33" ht="12.7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row>
    <row r="80" spans="1:33" ht="12.7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row>
    <row r="81" spans="1:33" ht="12.75">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row>
    <row r="82" spans="1:33" ht="12.75">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row>
    <row r="83" spans="1:33" ht="12.75">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row>
    <row r="84" spans="1:33" ht="12.75">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row>
    <row r="85" spans="1:33" ht="12.75">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row>
    <row r="86" spans="1:33" ht="12.75">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row>
    <row r="87" spans="1:33" ht="12.75">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row>
    <row r="88" spans="1:33" ht="12.75">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row>
    <row r="89" spans="1:33" ht="12.75">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row>
    <row r="90" spans="1:33" ht="12.75">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row>
    <row r="91" spans="1:33" ht="12.75">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row>
    <row r="92" spans="1:33" ht="12.75">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row>
    <row r="93" spans="1:30" ht="12.75">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row>
    <row r="94" spans="1:30" ht="12.75">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row>
    <row r="95" spans="1:30" ht="12.75">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row>
    <row r="96" spans="1:30" ht="12.7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row>
    <row r="97" spans="1:30" ht="12.75">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row>
    <row r="98" spans="1:30" ht="12.75">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row>
    <row r="99" spans="1:30" ht="12.75">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row>
    <row r="100" spans="1:30" ht="12.75">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row>
    <row r="101" spans="1:30" ht="12.75">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row>
    <row r="102" spans="1:30" ht="12.75">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row>
    <row r="103" spans="1:30" ht="12.75">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row>
    <row r="104" spans="1:30" ht="12.75">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row>
    <row r="105" spans="1:30" ht="12.75">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row>
  </sheetData>
  <sheetProtection password="E069" sheet="1" objects="1" scenarios="1" selectLockedCells="1"/>
  <mergeCells count="11">
    <mergeCell ref="L54:N54"/>
    <mergeCell ref="M39:N39"/>
    <mergeCell ref="F32:H32"/>
    <mergeCell ref="M37:N37"/>
    <mergeCell ref="E37:G37"/>
    <mergeCell ref="A11:K11"/>
    <mergeCell ref="G14:H14"/>
    <mergeCell ref="G17:H17"/>
    <mergeCell ref="G15:H15"/>
    <mergeCell ref="E15:E16"/>
    <mergeCell ref="F15:F16"/>
  </mergeCells>
  <hyperlinks>
    <hyperlink ref="A11" location="'Wkst 3 - Alternative CO2'!Zone_d_impression" display="If net anode consumption (gross consumption minus anode butts) is unknown or not reliable use Worksheet 3"/>
    <hyperlink ref="A11:K11" location="'Wkst 3 - Alternative CO2'!Print_Area" display="If net anode consumption (gross consumption minus anode butts) is unknown or not reliable use Worksheet 3"/>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7"/>
  <drawing r:id="rId6"/>
  <legacyDrawing r:id="rId5"/>
  <oleObjects>
    <oleObject progId="Equation.3" shapeId="799393" r:id="rId2"/>
    <oleObject progId="Equation.3" shapeId="922491" r:id="rId3"/>
    <oleObject progId="Equation.3" shapeId="1542273" r:id="rId4"/>
  </oleObjects>
</worksheet>
</file>

<file path=xl/worksheets/sheet4.xml><?xml version="1.0" encoding="utf-8"?>
<worksheet xmlns="http://schemas.openxmlformats.org/spreadsheetml/2006/main" xmlns:r="http://schemas.openxmlformats.org/officeDocument/2006/relationships">
  <sheetPr codeName="Feuil11">
    <pageSetUpPr fitToPage="1"/>
  </sheetPr>
  <dimension ref="A1:AA80"/>
  <sheetViews>
    <sheetView showGridLines="0" workbookViewId="0" topLeftCell="A1">
      <selection activeCell="I17" sqref="I17"/>
    </sheetView>
  </sheetViews>
  <sheetFormatPr defaultColWidth="9.140625" defaultRowHeight="12.75"/>
  <cols>
    <col min="1" max="1" width="3.7109375" style="119" customWidth="1"/>
    <col min="2" max="2" width="2.421875" style="119" customWidth="1"/>
    <col min="3" max="3" width="28.8515625" style="119" customWidth="1"/>
    <col min="4" max="4" width="13.140625" style="119" customWidth="1"/>
    <col min="5" max="5" width="14.7109375" style="119" customWidth="1"/>
    <col min="6" max="6" width="19.140625" style="119" customWidth="1"/>
    <col min="7" max="7" width="19.8515625" style="119" customWidth="1"/>
    <col min="8" max="8" width="12.57421875" style="119" customWidth="1"/>
    <col min="9" max="9" width="8.7109375" style="119" customWidth="1"/>
    <col min="10" max="11" width="8.57421875" style="119" customWidth="1"/>
    <col min="12" max="12" width="8.140625" style="119" customWidth="1"/>
    <col min="13" max="13" width="9.8515625" style="119" customWidth="1"/>
    <col min="14" max="14" width="12.421875" style="119" customWidth="1"/>
    <col min="15" max="15" width="11.421875" style="119" customWidth="1"/>
    <col min="16" max="16" width="1.8515625" style="119" customWidth="1"/>
    <col min="17" max="16384" width="9.7109375" style="119" customWidth="1"/>
  </cols>
  <sheetData>
    <row r="1" spans="1:27" s="189" customFormat="1" ht="18">
      <c r="A1" s="117" t="s">
        <v>56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row>
    <row r="2" spans="1:27" s="313" customFormat="1" ht="12.75">
      <c r="A2" s="309"/>
      <c r="B2" s="310"/>
      <c r="C2" s="310"/>
      <c r="D2" s="310"/>
      <c r="E2" s="310"/>
      <c r="F2" s="311" t="s">
        <v>179</v>
      </c>
      <c r="G2" s="311"/>
      <c r="H2" s="312"/>
      <c r="I2" s="310"/>
      <c r="J2" s="310"/>
      <c r="K2" s="310"/>
      <c r="L2" s="310"/>
      <c r="M2" s="310"/>
      <c r="N2" s="310"/>
      <c r="O2" s="310"/>
      <c r="P2" s="310"/>
      <c r="Q2" s="310"/>
      <c r="R2" s="310"/>
      <c r="S2" s="310"/>
      <c r="T2" s="310"/>
      <c r="U2" s="310"/>
      <c r="V2" s="310"/>
      <c r="W2" s="310"/>
      <c r="X2" s="310"/>
      <c r="Y2" s="310"/>
      <c r="Z2" s="310"/>
      <c r="AA2" s="310"/>
    </row>
    <row r="3" spans="1:25" s="313" customFormat="1" ht="25.5">
      <c r="A3" s="314" t="s">
        <v>196</v>
      </c>
      <c r="B3" s="310"/>
      <c r="C3" s="310"/>
      <c r="D3" s="310"/>
      <c r="E3" s="310"/>
      <c r="F3" s="315" t="s">
        <v>180</v>
      </c>
      <c r="G3" s="316"/>
      <c r="H3" s="310"/>
      <c r="I3" s="310"/>
      <c r="J3" s="310"/>
      <c r="K3" s="310"/>
      <c r="L3" s="310"/>
      <c r="M3" s="310"/>
      <c r="N3" s="310"/>
      <c r="O3" s="310"/>
      <c r="P3" s="310"/>
      <c r="Q3" s="310"/>
      <c r="R3" s="310"/>
      <c r="S3" s="310"/>
      <c r="T3" s="310"/>
      <c r="U3" s="310"/>
      <c r="V3" s="310"/>
      <c r="W3" s="310"/>
      <c r="X3" s="310"/>
      <c r="Y3" s="310"/>
    </row>
    <row r="4" spans="2:25" s="313" customFormat="1" ht="12.75">
      <c r="B4" s="310"/>
      <c r="C4" s="310"/>
      <c r="D4" s="310"/>
      <c r="E4" s="310"/>
      <c r="F4" s="310" t="s">
        <v>29</v>
      </c>
      <c r="G4" s="317"/>
      <c r="H4" s="310"/>
      <c r="I4" s="310"/>
      <c r="J4" s="310"/>
      <c r="K4" s="310"/>
      <c r="L4" s="310"/>
      <c r="M4" s="310"/>
      <c r="N4" s="310"/>
      <c r="O4" s="310"/>
      <c r="P4" s="310"/>
      <c r="Q4" s="310"/>
      <c r="R4" s="310"/>
      <c r="S4" s="310"/>
      <c r="T4" s="310"/>
      <c r="U4" s="310"/>
      <c r="V4" s="310"/>
      <c r="W4" s="310"/>
      <c r="X4" s="310"/>
      <c r="Y4" s="310"/>
    </row>
    <row r="5" spans="1:25" s="313" customFormat="1" ht="12.75">
      <c r="A5" s="309"/>
      <c r="B5" s="310"/>
      <c r="C5" s="310"/>
      <c r="D5" s="310"/>
      <c r="E5" s="310"/>
      <c r="F5" s="318" t="s">
        <v>15</v>
      </c>
      <c r="G5" s="319"/>
      <c r="H5" s="310"/>
      <c r="I5" s="310"/>
      <c r="J5" s="310"/>
      <c r="K5" s="310"/>
      <c r="L5" s="310"/>
      <c r="M5" s="310"/>
      <c r="N5" s="310"/>
      <c r="O5" s="310"/>
      <c r="P5" s="310"/>
      <c r="Q5" s="310"/>
      <c r="R5" s="310"/>
      <c r="S5" s="310"/>
      <c r="T5" s="310"/>
      <c r="U5" s="310"/>
      <c r="V5" s="310"/>
      <c r="W5" s="310"/>
      <c r="X5" s="310"/>
      <c r="Y5" s="310"/>
    </row>
    <row r="6" spans="1:25" s="313" customFormat="1" ht="12.75">
      <c r="A6" s="777" t="s">
        <v>178</v>
      </c>
      <c r="B6" s="777"/>
      <c r="C6" s="777"/>
      <c r="D6" s="777"/>
      <c r="E6" s="777"/>
      <c r="F6" s="318" t="s">
        <v>16</v>
      </c>
      <c r="G6" s="320"/>
      <c r="H6" s="310"/>
      <c r="I6" s="310"/>
      <c r="J6" s="310"/>
      <c r="K6" s="310"/>
      <c r="L6" s="310"/>
      <c r="M6" s="310"/>
      <c r="N6" s="310"/>
      <c r="O6" s="310"/>
      <c r="P6" s="310"/>
      <c r="Q6" s="310"/>
      <c r="R6" s="310"/>
      <c r="S6" s="310"/>
      <c r="T6" s="310"/>
      <c r="U6" s="310"/>
      <c r="V6" s="310"/>
      <c r="W6" s="310"/>
      <c r="X6" s="310"/>
      <c r="Y6" s="310"/>
    </row>
    <row r="7" spans="1:27" s="313" customFormat="1" ht="13.5" thickBot="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row>
    <row r="8" spans="1:27" s="313" customFormat="1" ht="14.25" thickBot="1" thickTop="1">
      <c r="A8" s="310"/>
      <c r="B8" s="321"/>
      <c r="C8" s="322"/>
      <c r="D8" s="323"/>
      <c r="E8" s="323"/>
      <c r="F8" s="323"/>
      <c r="G8" s="323"/>
      <c r="H8" s="323"/>
      <c r="I8" s="323"/>
      <c r="J8" s="323"/>
      <c r="K8" s="323"/>
      <c r="L8" s="323"/>
      <c r="M8" s="323"/>
      <c r="N8" s="323"/>
      <c r="O8" s="323"/>
      <c r="P8" s="324"/>
      <c r="Q8" s="310"/>
      <c r="R8" s="310"/>
      <c r="S8" s="310"/>
      <c r="T8" s="310"/>
      <c r="U8" s="310"/>
      <c r="V8" s="310"/>
      <c r="W8" s="310"/>
      <c r="X8" s="310"/>
      <c r="Y8" s="310"/>
      <c r="Z8" s="310"/>
      <c r="AA8" s="310"/>
    </row>
    <row r="9" spans="1:27" s="313" customFormat="1" ht="12.75">
      <c r="A9" s="310"/>
      <c r="B9" s="325"/>
      <c r="C9" s="180" t="s">
        <v>86</v>
      </c>
      <c r="D9" s="326" t="s">
        <v>3</v>
      </c>
      <c r="E9" s="327" t="s">
        <v>4</v>
      </c>
      <c r="F9" s="328" t="s">
        <v>33</v>
      </c>
      <c r="G9" s="328" t="s">
        <v>5</v>
      </c>
      <c r="H9" s="327" t="s">
        <v>6</v>
      </c>
      <c r="I9" s="661" t="s">
        <v>7</v>
      </c>
      <c r="J9" s="772"/>
      <c r="K9" s="664"/>
      <c r="L9" s="661" t="s">
        <v>34</v>
      </c>
      <c r="M9" s="664"/>
      <c r="N9" s="266" t="s">
        <v>35</v>
      </c>
      <c r="O9" s="328" t="s">
        <v>36</v>
      </c>
      <c r="P9" s="329"/>
      <c r="Q9" s="310"/>
      <c r="R9" s="310"/>
      <c r="S9" s="310"/>
      <c r="T9" s="310"/>
      <c r="U9" s="310"/>
      <c r="V9" s="310"/>
      <c r="W9" s="310"/>
      <c r="X9" s="310"/>
      <c r="Y9" s="310"/>
      <c r="Z9" s="310"/>
      <c r="AA9" s="310"/>
    </row>
    <row r="10" spans="1:27" s="313" customFormat="1" ht="28.5" customHeight="1">
      <c r="A10" s="310"/>
      <c r="B10" s="325"/>
      <c r="C10" s="180" t="s">
        <v>43</v>
      </c>
      <c r="D10" s="778" t="s">
        <v>206</v>
      </c>
      <c r="E10" s="665" t="s">
        <v>202</v>
      </c>
      <c r="F10" s="665" t="s">
        <v>207</v>
      </c>
      <c r="G10" s="665" t="s">
        <v>210</v>
      </c>
      <c r="H10" s="665" t="s">
        <v>30</v>
      </c>
      <c r="I10" s="662" t="s">
        <v>208</v>
      </c>
      <c r="J10" s="659"/>
      <c r="K10" s="660"/>
      <c r="L10" s="662" t="s">
        <v>209</v>
      </c>
      <c r="M10" s="659"/>
      <c r="N10" s="665" t="s">
        <v>213</v>
      </c>
      <c r="O10" s="330" t="s">
        <v>197</v>
      </c>
      <c r="P10" s="329"/>
      <c r="Q10" s="310"/>
      <c r="R10" s="310"/>
      <c r="S10" s="310"/>
      <c r="T10" s="310"/>
      <c r="U10" s="310"/>
      <c r="V10" s="310"/>
      <c r="W10" s="310"/>
      <c r="X10" s="310"/>
      <c r="Y10" s="310"/>
      <c r="Z10" s="310"/>
      <c r="AA10" s="310"/>
    </row>
    <row r="11" spans="1:27" s="313" customFormat="1" ht="26.25" thickBot="1">
      <c r="A11" s="310"/>
      <c r="B11" s="325"/>
      <c r="C11" s="331"/>
      <c r="D11" s="779"/>
      <c r="E11" s="666"/>
      <c r="F11" s="666"/>
      <c r="G11" s="666"/>
      <c r="H11" s="776"/>
      <c r="I11" s="333" t="s">
        <v>200</v>
      </c>
      <c r="J11" s="333" t="s">
        <v>201</v>
      </c>
      <c r="K11" s="333" t="s">
        <v>214</v>
      </c>
      <c r="L11" s="333" t="s">
        <v>200</v>
      </c>
      <c r="M11" s="333" t="s">
        <v>201</v>
      </c>
      <c r="N11" s="666"/>
      <c r="O11" s="334"/>
      <c r="P11" s="329"/>
      <c r="Q11" s="310"/>
      <c r="R11" s="310"/>
      <c r="S11" s="310"/>
      <c r="T11" s="310"/>
      <c r="U11" s="310"/>
      <c r="V11" s="310"/>
      <c r="W11" s="310"/>
      <c r="X11" s="310"/>
      <c r="Y11" s="310"/>
      <c r="Z11" s="310"/>
      <c r="AA11" s="310"/>
    </row>
    <row r="12" spans="1:27" s="313" customFormat="1" ht="15.75">
      <c r="A12" s="310"/>
      <c r="B12" s="325"/>
      <c r="C12" s="335" t="s">
        <v>39</v>
      </c>
      <c r="D12" s="336"/>
      <c r="E12" s="337" t="s">
        <v>8</v>
      </c>
      <c r="F12" s="332" t="s">
        <v>212</v>
      </c>
      <c r="G12" s="338" t="s">
        <v>32</v>
      </c>
      <c r="H12" s="662" t="s">
        <v>38</v>
      </c>
      <c r="I12" s="659"/>
      <c r="J12" s="659"/>
      <c r="K12" s="659"/>
      <c r="L12" s="659"/>
      <c r="M12" s="660"/>
      <c r="N12" s="338" t="s">
        <v>211</v>
      </c>
      <c r="O12" s="339" t="s">
        <v>198</v>
      </c>
      <c r="P12" s="329"/>
      <c r="Q12" s="310"/>
      <c r="R12" s="310"/>
      <c r="S12" s="310"/>
      <c r="T12" s="310"/>
      <c r="U12" s="310"/>
      <c r="V12" s="310"/>
      <c r="W12" s="310"/>
      <c r="X12" s="310"/>
      <c r="Y12" s="310"/>
      <c r="Z12" s="310"/>
      <c r="AA12" s="310"/>
    </row>
    <row r="13" spans="1:27" s="313" customFormat="1" ht="12.75">
      <c r="A13" s="310"/>
      <c r="B13" s="325"/>
      <c r="C13" s="340" t="s">
        <v>132</v>
      </c>
      <c r="D13" s="341" t="s">
        <v>43</v>
      </c>
      <c r="E13" s="342">
        <v>1000</v>
      </c>
      <c r="F13" s="343">
        <v>0.51</v>
      </c>
      <c r="G13" s="344">
        <f>IF(D13="VSS",0.5,IF(D13="HSS",4,""))</f>
        <v>0.5</v>
      </c>
      <c r="H13" s="504">
        <v>0.27</v>
      </c>
      <c r="I13" s="498">
        <v>0.006</v>
      </c>
      <c r="J13" s="498">
        <v>0.002</v>
      </c>
      <c r="K13" s="498">
        <v>0.033</v>
      </c>
      <c r="L13" s="498">
        <v>0.019</v>
      </c>
      <c r="M13" s="498">
        <v>0.002</v>
      </c>
      <c r="N13" s="515">
        <v>0.01</v>
      </c>
      <c r="O13" s="345">
        <f>IF(ISBLANK(D13),"",(((E13*F13)-(G13*E13/1000)-((H13)*F13*E13*(IF(ISNUMBER(I13),I13,$I$13)+IF(ISNUMBER(J13),J13,$J$13)+IF(ISNUMBER(K13),K13,$K$13))))-((1-H13)*F13*E13*(IF(ISNUMBER(L13),L13,$L$13)+IF(ISNUMBER(M13),M13,$M$13)))-(E13*IF(ISNUMBER(N13),N13,$N$13)))*44/12)</f>
        <v>1782.1319999999998</v>
      </c>
      <c r="P13" s="329"/>
      <c r="Q13" s="310"/>
      <c r="R13" s="310"/>
      <c r="S13" s="310"/>
      <c r="T13" s="310"/>
      <c r="U13" s="310"/>
      <c r="V13" s="310"/>
      <c r="W13" s="310"/>
      <c r="X13" s="310"/>
      <c r="Y13" s="310"/>
      <c r="Z13" s="310"/>
      <c r="AA13" s="310"/>
    </row>
    <row r="14" spans="1:27" s="313" customFormat="1" ht="12.75">
      <c r="A14" s="310"/>
      <c r="B14" s="325"/>
      <c r="C14" s="346"/>
      <c r="D14" s="347"/>
      <c r="E14" s="460"/>
      <c r="F14" s="348"/>
      <c r="G14" s="466"/>
      <c r="H14" s="505"/>
      <c r="I14" s="499"/>
      <c r="J14" s="499"/>
      <c r="K14" s="499"/>
      <c r="L14" s="499"/>
      <c r="M14" s="499"/>
      <c r="N14" s="516"/>
      <c r="O14" s="467"/>
      <c r="P14" s="329"/>
      <c r="Q14" s="310"/>
      <c r="R14" s="310"/>
      <c r="S14" s="310"/>
      <c r="T14" s="310"/>
      <c r="U14" s="310"/>
      <c r="V14" s="310"/>
      <c r="W14" s="310"/>
      <c r="X14" s="310"/>
      <c r="Y14" s="310"/>
      <c r="Z14" s="310"/>
      <c r="AA14" s="310"/>
    </row>
    <row r="15" spans="1:27" s="313" customFormat="1" ht="12.75">
      <c r="A15" s="310"/>
      <c r="B15" s="325"/>
      <c r="C15" s="360" t="s">
        <v>184</v>
      </c>
      <c r="D15" s="361"/>
      <c r="E15" s="461"/>
      <c r="F15" s="362"/>
      <c r="G15" s="363">
        <f>IF(D15="VSS",0.5,IF(D15="HSS",4,""))</f>
      </c>
      <c r="H15" s="506"/>
      <c r="I15" s="500"/>
      <c r="J15" s="500"/>
      <c r="K15" s="500"/>
      <c r="L15" s="500"/>
      <c r="M15" s="500"/>
      <c r="N15" s="517"/>
      <c r="O15" s="155" t="str">
        <f>IF(ISBLANK(D15),"0",(((E15*F15)-(G15*E15/1000)-((H15)*F15*E15*(IF(ISNUMBER(I15),I15,$I$13)+IF(ISNUMBER(J15),J15,$J$13)+IF(ISNUMBER(K15),K15,$K$13))))-((1-H15)*F15*E15*(IF(ISNUMBER(L15),L15,$L$13)+IF(ISNUMBER(M15),M15,$M$13)))-(E15*IF(ISNUMBER(N15),N15,$N$13)))*44/12)</f>
        <v>0</v>
      </c>
      <c r="P15" s="329"/>
      <c r="Q15" s="310"/>
      <c r="R15" s="310"/>
      <c r="S15" s="310"/>
      <c r="T15" s="310"/>
      <c r="U15" s="310"/>
      <c r="V15" s="310"/>
      <c r="W15" s="310"/>
      <c r="X15" s="310"/>
      <c r="Y15" s="310"/>
      <c r="Z15" s="310"/>
      <c r="AA15" s="310"/>
    </row>
    <row r="16" spans="1:27" s="313" customFormat="1" ht="12.75">
      <c r="A16" s="310"/>
      <c r="B16" s="325"/>
      <c r="C16" s="360" t="s">
        <v>96</v>
      </c>
      <c r="D16" s="361"/>
      <c r="E16" s="461"/>
      <c r="F16" s="362"/>
      <c r="G16" s="363">
        <f aca="true" t="shared" si="0" ref="G16:G26">IF(D16="VSS",0.5,IF(D16="HSS",4,""))</f>
      </c>
      <c r="H16" s="506"/>
      <c r="I16" s="500"/>
      <c r="J16" s="500"/>
      <c r="K16" s="500"/>
      <c r="L16" s="500"/>
      <c r="M16" s="500"/>
      <c r="N16" s="517"/>
      <c r="O16" s="155" t="str">
        <f aca="true" t="shared" si="1" ref="O16:O26">IF(ISBLANK(D16),"0",(((E16*F16)-(G16*E16/1000)-((H16)*F16*E16*(IF(ISNUMBER(I16),I16,$I$13)+IF(ISNUMBER(J16),J16,$J$13)+IF(ISNUMBER(K16),K16,$K$13))))-((1-H16)*F16*E16*(IF(ISNUMBER(L16),L16,$L$13)+IF(ISNUMBER(M16),M16,$M$13)))-(E16*IF(ISNUMBER(N16),N16,$N$13)))*44/12)</f>
        <v>0</v>
      </c>
      <c r="P16" s="329"/>
      <c r="Q16" s="310"/>
      <c r="R16" s="310"/>
      <c r="S16" s="310"/>
      <c r="T16" s="310"/>
      <c r="U16" s="310"/>
      <c r="V16" s="310"/>
      <c r="W16" s="310"/>
      <c r="X16" s="310"/>
      <c r="Y16" s="310"/>
      <c r="Z16" s="310"/>
      <c r="AA16" s="310"/>
    </row>
    <row r="17" spans="1:27" s="313" customFormat="1" ht="12.75">
      <c r="A17" s="310"/>
      <c r="B17" s="325"/>
      <c r="C17" s="360" t="s">
        <v>97</v>
      </c>
      <c r="D17" s="361"/>
      <c r="E17" s="461"/>
      <c r="F17" s="362"/>
      <c r="G17" s="363">
        <f t="shared" si="0"/>
      </c>
      <c r="H17" s="506"/>
      <c r="I17" s="500"/>
      <c r="J17" s="500"/>
      <c r="K17" s="500"/>
      <c r="L17" s="500"/>
      <c r="M17" s="500"/>
      <c r="N17" s="517"/>
      <c r="O17" s="155" t="str">
        <f t="shared" si="1"/>
        <v>0</v>
      </c>
      <c r="P17" s="329"/>
      <c r="Q17" s="310"/>
      <c r="R17" s="310"/>
      <c r="S17" s="310"/>
      <c r="T17" s="310"/>
      <c r="U17" s="310"/>
      <c r="V17" s="310"/>
      <c r="W17" s="310"/>
      <c r="X17" s="310"/>
      <c r="Y17" s="310"/>
      <c r="Z17" s="310"/>
      <c r="AA17" s="310"/>
    </row>
    <row r="18" spans="1:27" s="313" customFormat="1" ht="13.5" thickBot="1">
      <c r="A18" s="310"/>
      <c r="B18" s="325"/>
      <c r="C18" s="364" t="s">
        <v>98</v>
      </c>
      <c r="D18" s="365"/>
      <c r="E18" s="462"/>
      <c r="F18" s="366"/>
      <c r="G18" s="363">
        <f t="shared" si="0"/>
      </c>
      <c r="H18" s="507"/>
      <c r="I18" s="501"/>
      <c r="J18" s="501"/>
      <c r="K18" s="501"/>
      <c r="L18" s="501"/>
      <c r="M18" s="501"/>
      <c r="N18" s="518"/>
      <c r="O18" s="157" t="str">
        <f t="shared" si="1"/>
        <v>0</v>
      </c>
      <c r="P18" s="329"/>
      <c r="Q18" s="310"/>
      <c r="R18" s="310"/>
      <c r="S18" s="310"/>
      <c r="T18" s="310"/>
      <c r="U18" s="310"/>
      <c r="V18" s="310"/>
      <c r="W18" s="310"/>
      <c r="X18" s="310"/>
      <c r="Y18" s="310"/>
      <c r="Z18" s="310"/>
      <c r="AA18" s="310"/>
    </row>
    <row r="19" spans="1:27" s="313" customFormat="1" ht="12.75">
      <c r="A19" s="310"/>
      <c r="B19" s="325"/>
      <c r="C19" s="367" t="s">
        <v>185</v>
      </c>
      <c r="D19" s="368"/>
      <c r="E19" s="463"/>
      <c r="F19" s="369"/>
      <c r="G19" s="363">
        <f t="shared" si="0"/>
      </c>
      <c r="H19" s="506"/>
      <c r="I19" s="502"/>
      <c r="J19" s="502"/>
      <c r="K19" s="502"/>
      <c r="L19" s="502"/>
      <c r="M19" s="502"/>
      <c r="N19" s="519"/>
      <c r="O19" s="159" t="str">
        <f t="shared" si="1"/>
        <v>0</v>
      </c>
      <c r="P19" s="329"/>
      <c r="Q19" s="310"/>
      <c r="R19" s="310"/>
      <c r="S19" s="310"/>
      <c r="T19" s="310"/>
      <c r="U19" s="310"/>
      <c r="V19" s="310"/>
      <c r="W19" s="310"/>
      <c r="X19" s="310"/>
      <c r="Y19" s="310"/>
      <c r="Z19" s="310"/>
      <c r="AA19" s="310"/>
    </row>
    <row r="20" spans="1:27" s="313" customFormat="1" ht="12.75">
      <c r="A20" s="310"/>
      <c r="B20" s="325"/>
      <c r="C20" s="360" t="s">
        <v>99</v>
      </c>
      <c r="D20" s="361"/>
      <c r="E20" s="461"/>
      <c r="F20" s="362"/>
      <c r="G20" s="363">
        <f t="shared" si="0"/>
      </c>
      <c r="H20" s="506"/>
      <c r="I20" s="500"/>
      <c r="J20" s="500"/>
      <c r="K20" s="500"/>
      <c r="L20" s="500"/>
      <c r="M20" s="500"/>
      <c r="N20" s="517"/>
      <c r="O20" s="155" t="str">
        <f t="shared" si="1"/>
        <v>0</v>
      </c>
      <c r="P20" s="329"/>
      <c r="Q20" s="310"/>
      <c r="R20" s="310"/>
      <c r="S20" s="310"/>
      <c r="T20" s="310"/>
      <c r="U20" s="310"/>
      <c r="V20" s="310"/>
      <c r="W20" s="310"/>
      <c r="X20" s="310"/>
      <c r="Y20" s="310"/>
      <c r="Z20" s="310"/>
      <c r="AA20" s="310"/>
    </row>
    <row r="21" spans="1:27" s="313" customFormat="1" ht="12.75">
      <c r="A21" s="310"/>
      <c r="B21" s="325"/>
      <c r="C21" s="360" t="s">
        <v>100</v>
      </c>
      <c r="D21" s="361"/>
      <c r="E21" s="461"/>
      <c r="F21" s="362"/>
      <c r="G21" s="363">
        <f t="shared" si="0"/>
      </c>
      <c r="H21" s="506"/>
      <c r="I21" s="500"/>
      <c r="J21" s="500"/>
      <c r="K21" s="500"/>
      <c r="L21" s="500"/>
      <c r="M21" s="500"/>
      <c r="N21" s="517"/>
      <c r="O21" s="155" t="str">
        <f t="shared" si="1"/>
        <v>0</v>
      </c>
      <c r="P21" s="329"/>
      <c r="Q21" s="310"/>
      <c r="R21" s="310"/>
      <c r="S21" s="310"/>
      <c r="T21" s="310"/>
      <c r="U21" s="310"/>
      <c r="V21" s="310"/>
      <c r="W21" s="310"/>
      <c r="X21" s="310"/>
      <c r="Y21" s="310"/>
      <c r="Z21" s="310"/>
      <c r="AA21" s="310"/>
    </row>
    <row r="22" spans="1:27" s="313" customFormat="1" ht="13.5" thickBot="1">
      <c r="A22" s="310"/>
      <c r="B22" s="325"/>
      <c r="C22" s="364" t="s">
        <v>101</v>
      </c>
      <c r="D22" s="365"/>
      <c r="E22" s="462"/>
      <c r="F22" s="366"/>
      <c r="G22" s="363">
        <f t="shared" si="0"/>
      </c>
      <c r="H22" s="507"/>
      <c r="I22" s="501"/>
      <c r="J22" s="501"/>
      <c r="K22" s="501"/>
      <c r="L22" s="501"/>
      <c r="M22" s="501"/>
      <c r="N22" s="518"/>
      <c r="O22" s="157" t="str">
        <f t="shared" si="1"/>
        <v>0</v>
      </c>
      <c r="P22" s="329"/>
      <c r="Q22" s="310"/>
      <c r="R22" s="310"/>
      <c r="S22" s="310"/>
      <c r="T22" s="310"/>
      <c r="U22" s="310"/>
      <c r="V22" s="310"/>
      <c r="W22" s="310"/>
      <c r="X22" s="310"/>
      <c r="Y22" s="310"/>
      <c r="Z22" s="310"/>
      <c r="AA22" s="310"/>
    </row>
    <row r="23" spans="1:27" s="313" customFormat="1" ht="12.75">
      <c r="A23" s="310"/>
      <c r="B23" s="325"/>
      <c r="C23" s="367" t="s">
        <v>186</v>
      </c>
      <c r="D23" s="370"/>
      <c r="E23" s="463"/>
      <c r="F23" s="369"/>
      <c r="G23" s="363">
        <f t="shared" si="0"/>
      </c>
      <c r="H23" s="506"/>
      <c r="I23" s="502"/>
      <c r="J23" s="502"/>
      <c r="K23" s="502"/>
      <c r="L23" s="502"/>
      <c r="M23" s="502"/>
      <c r="N23" s="519"/>
      <c r="O23" s="159" t="str">
        <f t="shared" si="1"/>
        <v>0</v>
      </c>
      <c r="P23" s="329"/>
      <c r="Q23" s="310"/>
      <c r="R23" s="310"/>
      <c r="S23" s="310"/>
      <c r="T23" s="310"/>
      <c r="U23" s="310"/>
      <c r="V23" s="310"/>
      <c r="W23" s="310"/>
      <c r="X23" s="310"/>
      <c r="Y23" s="310"/>
      <c r="Z23" s="310"/>
      <c r="AA23" s="310"/>
    </row>
    <row r="24" spans="1:27" s="313" customFormat="1" ht="12.75">
      <c r="A24" s="310"/>
      <c r="B24" s="325"/>
      <c r="C24" s="367" t="s">
        <v>102</v>
      </c>
      <c r="D24" s="361"/>
      <c r="E24" s="461"/>
      <c r="F24" s="362"/>
      <c r="G24" s="363">
        <f t="shared" si="0"/>
      </c>
      <c r="H24" s="506"/>
      <c r="I24" s="500"/>
      <c r="J24" s="500"/>
      <c r="K24" s="500"/>
      <c r="L24" s="500"/>
      <c r="M24" s="500"/>
      <c r="N24" s="517"/>
      <c r="O24" s="155" t="str">
        <f t="shared" si="1"/>
        <v>0</v>
      </c>
      <c r="P24" s="329"/>
      <c r="Q24" s="310"/>
      <c r="R24" s="310"/>
      <c r="S24" s="310"/>
      <c r="T24" s="310"/>
      <c r="U24" s="310"/>
      <c r="V24" s="310"/>
      <c r="W24" s="310"/>
      <c r="X24" s="310"/>
      <c r="Y24" s="310"/>
      <c r="Z24" s="310"/>
      <c r="AA24" s="310"/>
    </row>
    <row r="25" spans="1:27" s="313" customFormat="1" ht="12.75">
      <c r="A25" s="310"/>
      <c r="B25" s="325"/>
      <c r="C25" s="367" t="s">
        <v>103</v>
      </c>
      <c r="D25" s="361"/>
      <c r="E25" s="461"/>
      <c r="F25" s="362"/>
      <c r="G25" s="363">
        <f t="shared" si="0"/>
      </c>
      <c r="H25" s="506"/>
      <c r="I25" s="500"/>
      <c r="J25" s="500"/>
      <c r="K25" s="500"/>
      <c r="L25" s="500"/>
      <c r="M25" s="500"/>
      <c r="N25" s="517"/>
      <c r="O25" s="155" t="str">
        <f t="shared" si="1"/>
        <v>0</v>
      </c>
      <c r="P25" s="329"/>
      <c r="Q25" s="310"/>
      <c r="R25" s="310"/>
      <c r="S25" s="310"/>
      <c r="T25" s="310"/>
      <c r="U25" s="310"/>
      <c r="V25" s="310"/>
      <c r="W25" s="310"/>
      <c r="X25" s="310"/>
      <c r="Y25" s="310"/>
      <c r="Z25" s="310"/>
      <c r="AA25" s="310"/>
    </row>
    <row r="26" spans="1:27" s="313" customFormat="1" ht="13.5" thickBot="1">
      <c r="A26" s="310"/>
      <c r="B26" s="325"/>
      <c r="C26" s="364" t="s">
        <v>104</v>
      </c>
      <c r="D26" s="371"/>
      <c r="E26" s="464"/>
      <c r="F26" s="372"/>
      <c r="G26" s="363">
        <f t="shared" si="0"/>
      </c>
      <c r="H26" s="506"/>
      <c r="I26" s="503"/>
      <c r="J26" s="503"/>
      <c r="K26" s="503"/>
      <c r="L26" s="503"/>
      <c r="M26" s="503"/>
      <c r="N26" s="517"/>
      <c r="O26" s="155" t="str">
        <f t="shared" si="1"/>
        <v>0</v>
      </c>
      <c r="P26" s="329"/>
      <c r="Q26" s="310"/>
      <c r="R26" s="310"/>
      <c r="S26" s="310"/>
      <c r="T26" s="310"/>
      <c r="U26" s="310"/>
      <c r="V26" s="310"/>
      <c r="W26" s="310"/>
      <c r="X26" s="310"/>
      <c r="Y26" s="310"/>
      <c r="Z26" s="310"/>
      <c r="AA26" s="310"/>
    </row>
    <row r="27" spans="1:27" s="313" customFormat="1" ht="13.5" thickBot="1">
      <c r="A27" s="310"/>
      <c r="B27" s="325"/>
      <c r="C27" s="349"/>
      <c r="D27" s="350"/>
      <c r="E27" s="465">
        <f>SUM(E15:E26)</f>
        <v>0</v>
      </c>
      <c r="F27" s="351"/>
      <c r="G27" s="351"/>
      <c r="H27" s="351"/>
      <c r="I27" s="352"/>
      <c r="J27" s="773" t="s">
        <v>237</v>
      </c>
      <c r="K27" s="774"/>
      <c r="L27" s="774"/>
      <c r="M27" s="774"/>
      <c r="N27" s="775"/>
      <c r="O27" s="468">
        <f>SUM(O15:O26)</f>
        <v>0</v>
      </c>
      <c r="P27" s="329"/>
      <c r="Q27" s="310"/>
      <c r="R27" s="310"/>
      <c r="S27" s="310"/>
      <c r="T27" s="310"/>
      <c r="U27" s="310"/>
      <c r="V27" s="310"/>
      <c r="W27" s="310"/>
      <c r="X27" s="310"/>
      <c r="Y27" s="310"/>
      <c r="Z27" s="310"/>
      <c r="AA27" s="310"/>
    </row>
    <row r="28" spans="1:27" s="313" customFormat="1" ht="13.5" thickBot="1">
      <c r="A28" s="310"/>
      <c r="B28" s="353"/>
      <c r="C28" s="354"/>
      <c r="D28" s="355"/>
      <c r="E28" s="355"/>
      <c r="F28" s="355"/>
      <c r="G28" s="355"/>
      <c r="H28" s="355"/>
      <c r="I28" s="355"/>
      <c r="J28" s="355"/>
      <c r="K28" s="355"/>
      <c r="L28" s="355"/>
      <c r="M28" s="355"/>
      <c r="N28" s="356"/>
      <c r="O28" s="355"/>
      <c r="P28" s="357"/>
      <c r="Q28" s="310"/>
      <c r="R28" s="310"/>
      <c r="S28" s="310"/>
      <c r="T28" s="310"/>
      <c r="U28" s="310"/>
      <c r="V28" s="310"/>
      <c r="W28" s="310"/>
      <c r="X28" s="310"/>
      <c r="Y28" s="310"/>
      <c r="Z28" s="310"/>
      <c r="AA28" s="310"/>
    </row>
    <row r="29" spans="1:27" s="313" customFormat="1" ht="13.5" thickTop="1">
      <c r="A29" s="310"/>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row>
    <row r="30" spans="1:27" s="313" customFormat="1" ht="12.75">
      <c r="A30" s="310"/>
      <c r="B30" s="358" t="s">
        <v>85</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row>
    <row r="31" spans="1:27" s="313" customFormat="1" ht="12.75">
      <c r="A31" s="310"/>
      <c r="B31" s="310"/>
      <c r="C31" s="358"/>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row>
    <row r="32" spans="1:27" s="313" customFormat="1" ht="12.75">
      <c r="A32" s="310"/>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row>
    <row r="33" spans="1:27" s="313" customFormat="1" ht="12.75">
      <c r="A33" s="310"/>
      <c r="B33" s="359" t="s">
        <v>215</v>
      </c>
      <c r="C33" s="310"/>
      <c r="D33" s="310"/>
      <c r="E33" s="310"/>
      <c r="F33" s="119"/>
      <c r="G33" s="119"/>
      <c r="H33" s="310"/>
      <c r="I33" s="310"/>
      <c r="J33" s="310"/>
      <c r="K33" s="310"/>
      <c r="L33" s="310"/>
      <c r="M33" s="310"/>
      <c r="N33" s="310"/>
      <c r="O33" s="310"/>
      <c r="P33" s="310"/>
      <c r="Q33" s="310"/>
      <c r="R33" s="310"/>
      <c r="S33" s="310"/>
      <c r="T33" s="310"/>
      <c r="U33" s="310"/>
      <c r="V33" s="310"/>
      <c r="W33" s="310"/>
      <c r="X33" s="310"/>
      <c r="Y33" s="310"/>
      <c r="Z33" s="310"/>
      <c r="AA33" s="310"/>
    </row>
    <row r="34" spans="1:27" s="313" customFormat="1" ht="12.75">
      <c r="A34" s="310"/>
      <c r="B34" s="359" t="s">
        <v>216</v>
      </c>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row>
    <row r="35" spans="1:27" s="313" customFormat="1" ht="12.75">
      <c r="A35" s="310"/>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row>
    <row r="36" spans="1:27" s="313" customFormat="1" ht="12.75">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row>
    <row r="37" spans="1:27" s="313" customFormat="1" ht="12.75">
      <c r="A37" s="310"/>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row>
    <row r="38" spans="1:27" s="313" customFormat="1" ht="12.75">
      <c r="A38" s="310"/>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row>
    <row r="39" spans="1:27" s="313" customFormat="1" ht="12.75">
      <c r="A39" s="310"/>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row>
    <row r="40" spans="1:27" s="313" customFormat="1" ht="12.75">
      <c r="A40" s="310"/>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row>
    <row r="41" spans="1:27" s="313" customFormat="1" ht="12.75">
      <c r="A41" s="310"/>
      <c r="B41" s="310"/>
      <c r="C41" s="119"/>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row>
    <row r="42" spans="1:27" s="313" customFormat="1" ht="12.75">
      <c r="A42" s="310"/>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row>
    <row r="43" spans="1:27" s="313" customFormat="1" ht="12.75">
      <c r="A43" s="310"/>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row>
    <row r="44" spans="1:27" s="313" customFormat="1" ht="12.75">
      <c r="A44" s="310"/>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row>
    <row r="45" spans="1:27" s="313" customFormat="1" ht="12.75">
      <c r="A45" s="310"/>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row>
    <row r="46" spans="1:27" s="313" customFormat="1" ht="12.7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row>
    <row r="47" spans="1:27" s="313" customFormat="1" ht="12.75">
      <c r="A47" s="310"/>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row>
    <row r="48" spans="1:27" s="313" customFormat="1" ht="12.75">
      <c r="A48" s="310"/>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row>
    <row r="49" spans="1:27" s="313" customFormat="1" ht="12.75">
      <c r="A49" s="310"/>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row>
    <row r="50" spans="1:27" s="313" customFormat="1" ht="12.75">
      <c r="A50" s="310"/>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row>
    <row r="51" spans="1:27" s="313" customFormat="1" ht="12.75">
      <c r="A51" s="310"/>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row>
    <row r="52" spans="1:27" s="313" customFormat="1" ht="12.75">
      <c r="A52" s="310"/>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row>
    <row r="53" spans="1:27" s="313" customFormat="1" ht="12.75">
      <c r="A53" s="310"/>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row>
    <row r="54" spans="1:27" s="313" customFormat="1" ht="12.75">
      <c r="A54" s="310"/>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row>
    <row r="55" spans="1:27" s="313" customFormat="1" ht="12.75">
      <c r="A55" s="310"/>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row>
    <row r="56" spans="1:27" s="313" customFormat="1" ht="12.75">
      <c r="A56" s="310"/>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row>
    <row r="57" spans="1:27" s="313" customFormat="1" ht="12.75">
      <c r="A57" s="310"/>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row>
    <row r="58" spans="1:27" s="313" customFormat="1" ht="12.75">
      <c r="A58" s="310"/>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row>
    <row r="59" spans="1:27" s="313" customFormat="1" ht="12.75">
      <c r="A59" s="310"/>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row>
    <row r="60" spans="1:27" s="313" customFormat="1" ht="12.75">
      <c r="A60" s="310"/>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row>
    <row r="61" spans="1:27" s="313" customFormat="1" ht="12.75">
      <c r="A61" s="310"/>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row>
    <row r="62" spans="1:27" s="313" customFormat="1" ht="12.75">
      <c r="A62" s="310"/>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row>
    <row r="63" spans="1:27" s="313" customFormat="1" ht="12.75">
      <c r="A63" s="310"/>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row>
    <row r="64" spans="1:27" s="313" customFormat="1" ht="12.75">
      <c r="A64" s="310"/>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row>
    <row r="65" spans="1:27" s="313" customFormat="1" ht="12.75">
      <c r="A65" s="310"/>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row>
    <row r="66" spans="1:27"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row>
    <row r="67" spans="1:27"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row>
    <row r="68" spans="1:27" ht="12.75">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row>
    <row r="69" spans="1:27" ht="12.75">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row>
    <row r="70" spans="1:27" ht="12.75">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row>
    <row r="71" spans="1:27" ht="12.75">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row>
    <row r="72" spans="1:27" ht="12.75">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row>
    <row r="73" spans="1:27" ht="12.75">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row>
    <row r="74" spans="1:27" ht="12.75">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row>
    <row r="75" spans="1:27" ht="12.75">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row>
    <row r="76" spans="1:27" ht="12.75">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row>
    <row r="77" spans="1:27" ht="12.75">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row>
    <row r="78" spans="1:27" ht="12.75">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row>
    <row r="79" spans="1:27" ht="12.75">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row>
    <row r="80" spans="1:27" ht="12.75">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row>
  </sheetData>
  <sheetProtection password="E069" sheet="1" objects="1" scenarios="1" selectLockedCells="1"/>
  <mergeCells count="13">
    <mergeCell ref="A6:E6"/>
    <mergeCell ref="E10:E11"/>
    <mergeCell ref="F10:F11"/>
    <mergeCell ref="D10:D11"/>
    <mergeCell ref="G10:G11"/>
    <mergeCell ref="L9:M9"/>
    <mergeCell ref="H12:M12"/>
    <mergeCell ref="J27:N27"/>
    <mergeCell ref="I10:K10"/>
    <mergeCell ref="L10:M10"/>
    <mergeCell ref="N10:N11"/>
    <mergeCell ref="I9:K9"/>
    <mergeCell ref="H10:H11"/>
  </mergeCells>
  <dataValidations count="1">
    <dataValidation type="list" allowBlank="1" showInputMessage="1" showErrorMessage="1" sqref="D15:D26">
      <formula1>$C$9:$C$10</formula1>
    </dataValidation>
  </dataValidations>
  <hyperlinks>
    <hyperlink ref="A6" location="'Wkst 3 - Alternative CO2'!Zone_d_impression" display="If quantities of paste used is unknown use Worksheet 3"/>
    <hyperlink ref="A6:E6" location="'Wkst 3 - Alternative CO2'!Print_Area" display="If quantities of paste used is unknown use Worksheet 3"/>
  </hyperlinks>
  <printOptions/>
  <pageMargins left="0.7480314960629921" right="0.7480314960629921" top="0.984251968503937" bottom="0.984251968503937" header="0.5118110236220472" footer="0.5118110236220472"/>
  <pageSetup fitToHeight="1" fitToWidth="1" horizontalDpi="600" verticalDpi="600" orientation="landscape" paperSize="9" scale="74" r:id="rId5"/>
  <drawing r:id="rId4"/>
  <legacyDrawing r:id="rId3"/>
  <oleObjects>
    <oleObject progId="Equation.3" shapeId="1200698" r:id="rId2"/>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A1:AD85"/>
  <sheetViews>
    <sheetView showGridLines="0" workbookViewId="0" topLeftCell="A1">
      <selection activeCell="I21" sqref="I21"/>
    </sheetView>
  </sheetViews>
  <sheetFormatPr defaultColWidth="9.140625" defaultRowHeight="12.75"/>
  <cols>
    <col min="1" max="1" width="3.28125" style="119" customWidth="1"/>
    <col min="2" max="2" width="3.00390625" style="119" customWidth="1"/>
    <col min="3" max="3" width="28.28125" style="119" customWidth="1"/>
    <col min="4" max="4" width="12.28125" style="119" customWidth="1"/>
    <col min="5" max="5" width="13.421875" style="119" customWidth="1"/>
    <col min="6" max="6" width="14.00390625" style="119" customWidth="1"/>
    <col min="7" max="7" width="13.57421875" style="119" customWidth="1"/>
    <col min="8" max="8" width="13.7109375" style="119" customWidth="1"/>
    <col min="9" max="9" width="14.00390625" style="119" customWidth="1"/>
    <col min="10" max="10" width="12.421875" style="119" customWidth="1"/>
    <col min="11" max="11" width="12.7109375" style="119" customWidth="1"/>
    <col min="12" max="12" width="14.00390625" style="119" customWidth="1"/>
    <col min="13" max="13" width="9.140625" style="119" customWidth="1"/>
    <col min="14" max="14" width="13.57421875" style="119" customWidth="1"/>
    <col min="15" max="15" width="10.8515625" style="119" customWidth="1"/>
    <col min="16" max="16" width="3.421875" style="119" customWidth="1"/>
    <col min="17" max="16384" width="9.140625" style="119" customWidth="1"/>
  </cols>
  <sheetData>
    <row r="1" spans="1:26" s="189" customFormat="1" ht="18">
      <c r="A1" s="117" t="s">
        <v>56</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2" spans="1:26" s="121" customFormat="1" ht="12.7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row>
    <row r="3" spans="1:26" s="124" customFormat="1" ht="15.75">
      <c r="A3" s="121"/>
      <c r="B3" s="120"/>
      <c r="C3" s="122" t="s">
        <v>138</v>
      </c>
      <c r="D3" s="122" t="s">
        <v>218</v>
      </c>
      <c r="E3" s="123"/>
      <c r="F3" s="123"/>
      <c r="G3" s="123"/>
      <c r="I3" s="123"/>
      <c r="J3" s="123"/>
      <c r="K3" s="123"/>
      <c r="L3" s="123"/>
      <c r="M3" s="123"/>
      <c r="N3" s="123"/>
      <c r="O3" s="123"/>
      <c r="P3" s="123"/>
      <c r="Q3" s="123"/>
      <c r="R3" s="123"/>
      <c r="S3" s="123"/>
      <c r="T3" s="123"/>
      <c r="U3" s="123"/>
      <c r="V3" s="123"/>
      <c r="W3" s="123"/>
      <c r="X3" s="123"/>
      <c r="Y3" s="123"/>
      <c r="Z3" s="123"/>
    </row>
    <row r="4" spans="1:26" s="124" customFormat="1" ht="12.75">
      <c r="A4" s="123"/>
      <c r="B4" s="123"/>
      <c r="C4" s="123"/>
      <c r="D4" s="122" t="s">
        <v>137</v>
      </c>
      <c r="E4" s="123"/>
      <c r="F4" s="123"/>
      <c r="G4" s="123"/>
      <c r="H4" s="123"/>
      <c r="I4" s="123"/>
      <c r="J4" s="123"/>
      <c r="K4" s="123"/>
      <c r="L4" s="123"/>
      <c r="M4" s="123"/>
      <c r="N4" s="123"/>
      <c r="O4" s="123"/>
      <c r="P4" s="123"/>
      <c r="Q4" s="123"/>
      <c r="R4" s="123"/>
      <c r="S4" s="123"/>
      <c r="T4" s="123"/>
      <c r="U4" s="123"/>
      <c r="V4" s="123"/>
      <c r="W4" s="123"/>
      <c r="X4" s="123"/>
      <c r="Y4" s="123"/>
      <c r="Z4" s="123"/>
    </row>
    <row r="5" spans="1:26" s="128" customFormat="1" ht="12.75">
      <c r="A5" s="123"/>
      <c r="B5" s="123"/>
      <c r="C5" s="125" t="s">
        <v>179</v>
      </c>
      <c r="D5" s="126"/>
      <c r="E5" s="127"/>
      <c r="F5" s="127"/>
      <c r="G5" s="127"/>
      <c r="H5" s="127"/>
      <c r="I5" s="127"/>
      <c r="J5" s="127"/>
      <c r="K5" s="127"/>
      <c r="L5" s="127"/>
      <c r="M5" s="127"/>
      <c r="N5" s="127"/>
      <c r="O5" s="127"/>
      <c r="P5" s="127"/>
      <c r="Q5" s="127"/>
      <c r="R5" s="127"/>
      <c r="S5" s="127"/>
      <c r="T5" s="127"/>
      <c r="U5" s="127"/>
      <c r="V5" s="127"/>
      <c r="W5" s="127"/>
      <c r="X5" s="127"/>
      <c r="Y5" s="127"/>
      <c r="Z5" s="127"/>
    </row>
    <row r="6" spans="1:26" s="128" customFormat="1" ht="25.5">
      <c r="A6" s="127"/>
      <c r="B6" s="127"/>
      <c r="C6" s="129" t="s">
        <v>180</v>
      </c>
      <c r="D6" s="130"/>
      <c r="E6" s="127"/>
      <c r="F6" s="127"/>
      <c r="G6" s="127"/>
      <c r="H6" s="127"/>
      <c r="I6" s="127"/>
      <c r="J6" s="127"/>
      <c r="K6" s="127"/>
      <c r="L6" s="127"/>
      <c r="M6" s="127"/>
      <c r="N6" s="127"/>
      <c r="O6" s="127"/>
      <c r="P6" s="127"/>
      <c r="Q6" s="127"/>
      <c r="R6" s="127"/>
      <c r="S6" s="127"/>
      <c r="T6" s="127"/>
      <c r="U6" s="127"/>
      <c r="V6" s="127"/>
      <c r="W6" s="127"/>
      <c r="X6" s="127"/>
      <c r="Y6" s="127"/>
      <c r="Z6" s="127"/>
    </row>
    <row r="7" spans="1:26" s="128" customFormat="1" ht="12.75">
      <c r="A7" s="127"/>
      <c r="B7" s="127"/>
      <c r="C7" s="127" t="s">
        <v>29</v>
      </c>
      <c r="D7" s="131"/>
      <c r="E7" s="127"/>
      <c r="F7" s="127"/>
      <c r="G7" s="127"/>
      <c r="H7" s="127"/>
      <c r="I7" s="127"/>
      <c r="J7" s="127"/>
      <c r="K7" s="127"/>
      <c r="L7" s="127"/>
      <c r="M7" s="127"/>
      <c r="N7" s="127"/>
      <c r="O7" s="127"/>
      <c r="P7" s="127"/>
      <c r="Q7" s="127"/>
      <c r="R7" s="127"/>
      <c r="S7" s="127"/>
      <c r="T7" s="127"/>
      <c r="U7" s="127"/>
      <c r="V7" s="127"/>
      <c r="W7" s="127"/>
      <c r="X7" s="127"/>
      <c r="Y7" s="127"/>
      <c r="Z7" s="127"/>
    </row>
    <row r="8" spans="1:26" s="128" customFormat="1" ht="12.75">
      <c r="A8" s="127"/>
      <c r="B8" s="127"/>
      <c r="C8" s="132" t="s">
        <v>15</v>
      </c>
      <c r="D8" s="133"/>
      <c r="E8" s="127"/>
      <c r="F8" s="127"/>
      <c r="G8" s="127"/>
      <c r="H8" s="127"/>
      <c r="I8" s="127"/>
      <c r="J8" s="127"/>
      <c r="K8" s="127"/>
      <c r="L8" s="127"/>
      <c r="M8" s="127"/>
      <c r="N8" s="127"/>
      <c r="O8" s="127"/>
      <c r="P8" s="127"/>
      <c r="Q8" s="127"/>
      <c r="R8" s="127"/>
      <c r="S8" s="127"/>
      <c r="T8" s="127"/>
      <c r="U8" s="127"/>
      <c r="V8" s="127"/>
      <c r="W8" s="127"/>
      <c r="X8" s="127"/>
      <c r="Y8" s="127"/>
      <c r="Z8" s="127"/>
    </row>
    <row r="9" spans="1:26" s="136" customFormat="1" ht="12.75">
      <c r="A9" s="127"/>
      <c r="B9" s="127"/>
      <c r="C9" s="132" t="s">
        <v>16</v>
      </c>
      <c r="D9" s="134"/>
      <c r="E9" s="135"/>
      <c r="F9" s="135"/>
      <c r="G9" s="135"/>
      <c r="H9" s="135"/>
      <c r="I9" s="135"/>
      <c r="J9" s="135"/>
      <c r="K9" s="135"/>
      <c r="L9" s="135"/>
      <c r="M9" s="135"/>
      <c r="N9" s="135"/>
      <c r="O9" s="135"/>
      <c r="P9" s="135"/>
      <c r="Q9" s="135"/>
      <c r="R9" s="135"/>
      <c r="S9" s="135"/>
      <c r="T9" s="135"/>
      <c r="U9" s="135"/>
      <c r="V9" s="135"/>
      <c r="W9" s="135"/>
      <c r="X9" s="135"/>
      <c r="Y9" s="135"/>
      <c r="Z9" s="135"/>
    </row>
    <row r="10" spans="2:26" s="136" customFormat="1" ht="12.75">
      <c r="B10" s="137" t="s">
        <v>167</v>
      </c>
      <c r="C10" s="132"/>
      <c r="D10" s="308"/>
      <c r="E10" s="135"/>
      <c r="F10" s="135"/>
      <c r="G10" s="135"/>
      <c r="H10" s="135"/>
      <c r="I10" s="135"/>
      <c r="J10" s="135"/>
      <c r="K10" s="135"/>
      <c r="L10" s="135"/>
      <c r="M10" s="135"/>
      <c r="N10" s="135"/>
      <c r="O10" s="135"/>
      <c r="P10" s="135"/>
      <c r="Q10" s="135"/>
      <c r="R10" s="135"/>
      <c r="S10" s="135"/>
      <c r="T10" s="135"/>
      <c r="U10" s="135"/>
      <c r="V10" s="135"/>
      <c r="W10" s="135"/>
      <c r="X10" s="135"/>
      <c r="Y10" s="135"/>
      <c r="Z10" s="135"/>
    </row>
    <row r="11" spans="1:26" s="124" customFormat="1" ht="13.5" thickBot="1">
      <c r="A11" s="136"/>
      <c r="B11" s="780" t="s">
        <v>181</v>
      </c>
      <c r="C11" s="781"/>
      <c r="D11" s="781"/>
      <c r="E11" s="781"/>
      <c r="F11" s="781"/>
      <c r="G11" s="781"/>
      <c r="H11" s="123"/>
      <c r="I11" s="123"/>
      <c r="J11" s="123"/>
      <c r="K11" s="123"/>
      <c r="L11" s="123"/>
      <c r="M11" s="123"/>
      <c r="N11" s="123"/>
      <c r="O11" s="123"/>
      <c r="P11" s="123"/>
      <c r="Q11" s="123"/>
      <c r="R11" s="123"/>
      <c r="S11" s="123"/>
      <c r="T11" s="123"/>
      <c r="U11" s="123"/>
      <c r="V11" s="123"/>
      <c r="W11" s="123"/>
      <c r="X11" s="123"/>
      <c r="Y11" s="123"/>
      <c r="Z11" s="123"/>
    </row>
    <row r="12" spans="1:26" s="124" customFormat="1" ht="14.25" thickBot="1" thickTop="1">
      <c r="A12" s="123"/>
      <c r="B12" s="373"/>
      <c r="C12" s="374"/>
      <c r="D12" s="374"/>
      <c r="E12" s="374"/>
      <c r="F12" s="374"/>
      <c r="G12" s="374"/>
      <c r="H12" s="374"/>
      <c r="I12" s="374"/>
      <c r="J12" s="374"/>
      <c r="K12" s="374"/>
      <c r="L12" s="374"/>
      <c r="M12" s="374"/>
      <c r="N12" s="374"/>
      <c r="O12" s="374"/>
      <c r="P12" s="375"/>
      <c r="Q12" s="123"/>
      <c r="R12" s="123"/>
      <c r="S12" s="123"/>
      <c r="T12" s="123"/>
      <c r="U12" s="123"/>
      <c r="V12" s="123"/>
      <c r="W12" s="123"/>
      <c r="X12" s="123"/>
      <c r="Y12" s="123"/>
      <c r="Z12" s="123"/>
    </row>
    <row r="13" spans="1:30" s="128" customFormat="1" ht="12.75">
      <c r="A13" s="123"/>
      <c r="B13" s="376"/>
      <c r="C13" s="377"/>
      <c r="D13" s="143" t="s">
        <v>3</v>
      </c>
      <c r="E13" s="144" t="s">
        <v>4</v>
      </c>
      <c r="F13" s="144" t="s">
        <v>33</v>
      </c>
      <c r="G13" s="378" t="s">
        <v>5</v>
      </c>
      <c r="H13" s="378" t="s">
        <v>6</v>
      </c>
      <c r="I13" s="378" t="s">
        <v>7</v>
      </c>
      <c r="J13" s="378" t="s">
        <v>34</v>
      </c>
      <c r="K13" s="378" t="s">
        <v>35</v>
      </c>
      <c r="L13" s="378" t="s">
        <v>36</v>
      </c>
      <c r="M13" s="378" t="s">
        <v>44</v>
      </c>
      <c r="N13" s="378" t="s">
        <v>37</v>
      </c>
      <c r="O13" s="145" t="s">
        <v>73</v>
      </c>
      <c r="P13" s="146"/>
      <c r="Q13" s="127"/>
      <c r="R13" s="127"/>
      <c r="S13" s="127"/>
      <c r="T13" s="127"/>
      <c r="U13" s="127"/>
      <c r="V13" s="127"/>
      <c r="W13" s="127"/>
      <c r="X13" s="127"/>
      <c r="Y13" s="127"/>
      <c r="Z13" s="127"/>
      <c r="AA13" s="127"/>
      <c r="AB13" s="127"/>
      <c r="AC13" s="127"/>
      <c r="AD13" s="127"/>
    </row>
    <row r="14" spans="1:30" s="128" customFormat="1" ht="51.75" thickBot="1">
      <c r="A14" s="127"/>
      <c r="B14" s="141"/>
      <c r="C14" s="142"/>
      <c r="D14" s="190" t="s">
        <v>219</v>
      </c>
      <c r="E14" s="190" t="s">
        <v>220</v>
      </c>
      <c r="F14" s="190" t="s">
        <v>221</v>
      </c>
      <c r="G14" s="379" t="s">
        <v>222</v>
      </c>
      <c r="H14" s="379" t="s">
        <v>223</v>
      </c>
      <c r="I14" s="379" t="s">
        <v>228</v>
      </c>
      <c r="J14" s="379" t="s">
        <v>290</v>
      </c>
      <c r="K14" s="379" t="s">
        <v>229</v>
      </c>
      <c r="L14" s="379" t="s">
        <v>230</v>
      </c>
      <c r="M14" s="379" t="s">
        <v>231</v>
      </c>
      <c r="N14" s="379" t="s">
        <v>232</v>
      </c>
      <c r="O14" s="380" t="s">
        <v>194</v>
      </c>
      <c r="P14" s="146"/>
      <c r="Q14" s="127"/>
      <c r="R14" s="127"/>
      <c r="S14" s="127"/>
      <c r="T14" s="127"/>
      <c r="U14" s="127"/>
      <c r="V14" s="127"/>
      <c r="W14" s="127"/>
      <c r="X14" s="127"/>
      <c r="Y14" s="127"/>
      <c r="Z14" s="127"/>
      <c r="AA14" s="127"/>
      <c r="AB14" s="127"/>
      <c r="AC14" s="127"/>
      <c r="AD14" s="127"/>
    </row>
    <row r="15" spans="1:30" s="128" customFormat="1" ht="15.75">
      <c r="A15" s="127"/>
      <c r="B15" s="141"/>
      <c r="C15" s="143" t="s">
        <v>45</v>
      </c>
      <c r="D15" s="381" t="s">
        <v>40</v>
      </c>
      <c r="E15" s="381" t="s">
        <v>31</v>
      </c>
      <c r="F15" s="381" t="s">
        <v>40</v>
      </c>
      <c r="G15" s="381" t="s">
        <v>31</v>
      </c>
      <c r="H15" s="381" t="s">
        <v>40</v>
      </c>
      <c r="I15" s="381" t="s">
        <v>31</v>
      </c>
      <c r="J15" s="381" t="s">
        <v>40</v>
      </c>
      <c r="K15" s="382" t="s">
        <v>40</v>
      </c>
      <c r="L15" s="381" t="s">
        <v>31</v>
      </c>
      <c r="M15" s="382" t="s">
        <v>40</v>
      </c>
      <c r="N15" s="381" t="s">
        <v>31</v>
      </c>
      <c r="O15" s="383" t="s">
        <v>195</v>
      </c>
      <c r="P15" s="146"/>
      <c r="Q15" s="127"/>
      <c r="R15" s="127"/>
      <c r="S15" s="127"/>
      <c r="T15" s="127"/>
      <c r="U15" s="127"/>
      <c r="V15" s="127"/>
      <c r="W15" s="127"/>
      <c r="X15" s="127"/>
      <c r="Y15" s="127"/>
      <c r="Z15" s="127"/>
      <c r="AA15" s="127"/>
      <c r="AB15" s="127"/>
      <c r="AC15" s="127"/>
      <c r="AD15" s="127"/>
    </row>
    <row r="16" spans="1:30" s="128" customFormat="1" ht="12.75">
      <c r="A16" s="127"/>
      <c r="B16" s="141"/>
      <c r="C16" s="152" t="s">
        <v>132</v>
      </c>
      <c r="D16" s="469">
        <v>150</v>
      </c>
      <c r="E16" s="508">
        <v>0.95</v>
      </c>
      <c r="F16" s="469">
        <v>850</v>
      </c>
      <c r="G16" s="512">
        <v>0.98</v>
      </c>
      <c r="H16" s="471">
        <v>10</v>
      </c>
      <c r="I16" s="512">
        <v>0.97</v>
      </c>
      <c r="J16" s="471">
        <v>3</v>
      </c>
      <c r="K16" s="471">
        <v>500</v>
      </c>
      <c r="L16" s="512">
        <v>0.98</v>
      </c>
      <c r="M16" s="471">
        <v>200</v>
      </c>
      <c r="N16" s="512">
        <v>0.98</v>
      </c>
      <c r="O16" s="384">
        <f>(D16*E16+F16*G16+H16*I16-J16+K16*L16-M16*N16)*44/12</f>
        <v>4679.400000000001</v>
      </c>
      <c r="P16" s="146"/>
      <c r="Q16" s="127"/>
      <c r="R16" s="127"/>
      <c r="S16" s="127"/>
      <c r="T16" s="127"/>
      <c r="U16" s="127"/>
      <c r="V16" s="127"/>
      <c r="W16" s="127"/>
      <c r="X16" s="127"/>
      <c r="Y16" s="127"/>
      <c r="Z16" s="127"/>
      <c r="AA16" s="127"/>
      <c r="AB16" s="127"/>
      <c r="AC16" s="127"/>
      <c r="AD16" s="127"/>
    </row>
    <row r="17" spans="1:30" s="128" customFormat="1" ht="12.75">
      <c r="A17" s="127"/>
      <c r="B17" s="141"/>
      <c r="C17" s="153"/>
      <c r="D17" s="470"/>
      <c r="E17" s="509"/>
      <c r="F17" s="470"/>
      <c r="G17" s="513"/>
      <c r="H17" s="472"/>
      <c r="I17" s="513"/>
      <c r="J17" s="472"/>
      <c r="K17" s="472"/>
      <c r="L17" s="513"/>
      <c r="M17" s="472"/>
      <c r="N17" s="513"/>
      <c r="O17" s="385"/>
      <c r="P17" s="146"/>
      <c r="Q17" s="127"/>
      <c r="R17" s="127"/>
      <c r="S17" s="127"/>
      <c r="T17" s="127"/>
      <c r="U17" s="127"/>
      <c r="V17" s="127"/>
      <c r="W17" s="127"/>
      <c r="X17" s="127"/>
      <c r="Y17" s="127"/>
      <c r="Z17" s="127"/>
      <c r="AA17" s="127"/>
      <c r="AB17" s="127"/>
      <c r="AC17" s="127"/>
      <c r="AD17" s="127"/>
    </row>
    <row r="18" spans="1:30" s="128" customFormat="1" ht="12.75">
      <c r="A18" s="127"/>
      <c r="B18" s="141"/>
      <c r="C18" s="154" t="s">
        <v>139</v>
      </c>
      <c r="D18" s="419"/>
      <c r="E18" s="510"/>
      <c r="F18" s="419"/>
      <c r="G18" s="510"/>
      <c r="H18" s="473"/>
      <c r="I18" s="514"/>
      <c r="J18" s="473"/>
      <c r="K18" s="473"/>
      <c r="L18" s="514"/>
      <c r="M18" s="473"/>
      <c r="N18" s="514"/>
      <c r="O18" s="386">
        <f>(D18*IF(ISNUMBER(E18),E18,E$16)+F18*IF(ISNUMBER(G18),G18,G$16)+H18*IF(ISNUMBER(I18),I18,I$16)-J18+K18*IF(ISNUMBER(L18),L18,L$16)-M18*IF(ISNUMBER(N18),N18,N$16))*44/12</f>
        <v>0</v>
      </c>
      <c r="P18" s="146"/>
      <c r="Q18" s="127"/>
      <c r="R18" s="127"/>
      <c r="S18" s="127"/>
      <c r="T18" s="127"/>
      <c r="U18" s="127"/>
      <c r="V18" s="127"/>
      <c r="W18" s="127"/>
      <c r="X18" s="127"/>
      <c r="Y18" s="127"/>
      <c r="Z18" s="127"/>
      <c r="AA18" s="127"/>
      <c r="AB18" s="127"/>
      <c r="AC18" s="127"/>
      <c r="AD18" s="127"/>
    </row>
    <row r="19" spans="1:30" s="128" customFormat="1" ht="12.75">
      <c r="A19" s="127"/>
      <c r="B19" s="141"/>
      <c r="C19" s="154" t="s">
        <v>140</v>
      </c>
      <c r="D19" s="419"/>
      <c r="E19" s="510"/>
      <c r="F19" s="419"/>
      <c r="G19" s="510"/>
      <c r="H19" s="473"/>
      <c r="I19" s="514"/>
      <c r="J19" s="473"/>
      <c r="K19" s="473"/>
      <c r="L19" s="514"/>
      <c r="M19" s="473"/>
      <c r="N19" s="514"/>
      <c r="O19" s="386">
        <f aca="true" t="shared" si="0" ref="O19:O24">(D19*IF(ISNUMBER(E19),E19,E$16)+F19*IF(ISNUMBER(G19),G19,G$16)+H19*IF(ISNUMBER(I19),I19,I$16)-J19+K19*IF(ISNUMBER(L19),L19,L$16)-M19*IF(ISNUMBER(N19),N19,N$16))*44/12</f>
        <v>0</v>
      </c>
      <c r="P19" s="146"/>
      <c r="Q19" s="127"/>
      <c r="R19" s="127"/>
      <c r="S19" s="127"/>
      <c r="T19" s="127"/>
      <c r="U19" s="127"/>
      <c r="V19" s="127"/>
      <c r="W19" s="127"/>
      <c r="X19" s="127"/>
      <c r="Y19" s="127"/>
      <c r="Z19" s="127"/>
      <c r="AA19" s="127"/>
      <c r="AB19" s="127"/>
      <c r="AC19" s="127"/>
      <c r="AD19" s="127"/>
    </row>
    <row r="20" spans="1:30" s="128" customFormat="1" ht="12.75">
      <c r="A20" s="127"/>
      <c r="B20" s="141"/>
      <c r="C20" s="154" t="s">
        <v>141</v>
      </c>
      <c r="D20" s="419"/>
      <c r="E20" s="510"/>
      <c r="F20" s="419"/>
      <c r="G20" s="510"/>
      <c r="H20" s="473"/>
      <c r="I20" s="514"/>
      <c r="J20" s="473"/>
      <c r="K20" s="473"/>
      <c r="L20" s="514"/>
      <c r="M20" s="473"/>
      <c r="N20" s="514"/>
      <c r="O20" s="386">
        <f t="shared" si="0"/>
        <v>0</v>
      </c>
      <c r="P20" s="146"/>
      <c r="Q20" s="127"/>
      <c r="R20" s="127"/>
      <c r="S20" s="127"/>
      <c r="T20" s="127"/>
      <c r="U20" s="127"/>
      <c r="V20" s="127"/>
      <c r="W20" s="127"/>
      <c r="X20" s="127"/>
      <c r="Y20" s="127"/>
      <c r="Z20" s="127"/>
      <c r="AA20" s="127"/>
      <c r="AB20" s="127"/>
      <c r="AC20" s="127"/>
      <c r="AD20" s="127"/>
    </row>
    <row r="21" spans="1:30" s="128" customFormat="1" ht="12.75">
      <c r="A21" s="127"/>
      <c r="B21" s="141"/>
      <c r="C21" s="154" t="s">
        <v>142</v>
      </c>
      <c r="D21" s="419"/>
      <c r="E21" s="510"/>
      <c r="F21" s="419"/>
      <c r="G21" s="510"/>
      <c r="H21" s="473"/>
      <c r="I21" s="514"/>
      <c r="J21" s="473"/>
      <c r="K21" s="473"/>
      <c r="L21" s="514"/>
      <c r="M21" s="473"/>
      <c r="N21" s="514"/>
      <c r="O21" s="386">
        <f t="shared" si="0"/>
        <v>0</v>
      </c>
      <c r="P21" s="146"/>
      <c r="Q21" s="127"/>
      <c r="R21" s="127"/>
      <c r="S21" s="127"/>
      <c r="T21" s="127"/>
      <c r="U21" s="127"/>
      <c r="V21" s="127"/>
      <c r="W21" s="127"/>
      <c r="X21" s="127"/>
      <c r="Y21" s="127"/>
      <c r="Z21" s="127"/>
      <c r="AA21" s="127"/>
      <c r="AB21" s="127"/>
      <c r="AC21" s="127"/>
      <c r="AD21" s="127"/>
    </row>
    <row r="22" spans="1:30" s="128" customFormat="1" ht="12.75">
      <c r="A22" s="127"/>
      <c r="B22" s="141"/>
      <c r="C22" s="154" t="s">
        <v>225</v>
      </c>
      <c r="D22" s="419"/>
      <c r="E22" s="510"/>
      <c r="F22" s="419"/>
      <c r="G22" s="510"/>
      <c r="H22" s="473"/>
      <c r="I22" s="514"/>
      <c r="J22" s="473"/>
      <c r="K22" s="473"/>
      <c r="L22" s="514"/>
      <c r="M22" s="473"/>
      <c r="N22" s="514"/>
      <c r="O22" s="386">
        <f t="shared" si="0"/>
        <v>0</v>
      </c>
      <c r="P22" s="146"/>
      <c r="Q22" s="127"/>
      <c r="R22" s="127"/>
      <c r="S22" s="127"/>
      <c r="T22" s="127"/>
      <c r="U22" s="127"/>
      <c r="V22" s="127"/>
      <c r="W22" s="127"/>
      <c r="X22" s="127"/>
      <c r="Y22" s="127"/>
      <c r="Z22" s="127"/>
      <c r="AA22" s="127"/>
      <c r="AB22" s="127"/>
      <c r="AC22" s="127"/>
      <c r="AD22" s="127"/>
    </row>
    <row r="23" spans="1:30" s="128" customFormat="1" ht="12.75">
      <c r="A23" s="127"/>
      <c r="B23" s="141"/>
      <c r="C23" s="154" t="s">
        <v>226</v>
      </c>
      <c r="D23" s="419"/>
      <c r="E23" s="510"/>
      <c r="F23" s="419"/>
      <c r="G23" s="510"/>
      <c r="H23" s="473"/>
      <c r="I23" s="514"/>
      <c r="J23" s="473"/>
      <c r="K23" s="473"/>
      <c r="L23" s="514"/>
      <c r="M23" s="473"/>
      <c r="N23" s="514"/>
      <c r="O23" s="386">
        <f t="shared" si="0"/>
        <v>0</v>
      </c>
      <c r="P23" s="146"/>
      <c r="Q23" s="127"/>
      <c r="R23" s="127"/>
      <c r="S23" s="127"/>
      <c r="T23" s="127"/>
      <c r="U23" s="127"/>
      <c r="V23" s="127"/>
      <c r="W23" s="127"/>
      <c r="X23" s="127"/>
      <c r="Y23" s="127"/>
      <c r="Z23" s="127"/>
      <c r="AA23" s="127"/>
      <c r="AB23" s="127"/>
      <c r="AC23" s="127"/>
      <c r="AD23" s="127"/>
    </row>
    <row r="24" spans="1:30" s="128" customFormat="1" ht="13.5" thickBot="1">
      <c r="A24" s="127"/>
      <c r="B24" s="141"/>
      <c r="C24" s="156" t="s">
        <v>227</v>
      </c>
      <c r="D24" s="421"/>
      <c r="E24" s="511"/>
      <c r="F24" s="421"/>
      <c r="G24" s="511"/>
      <c r="H24" s="474"/>
      <c r="I24" s="511"/>
      <c r="J24" s="473"/>
      <c r="K24" s="473"/>
      <c r="L24" s="511"/>
      <c r="M24" s="473"/>
      <c r="N24" s="514"/>
      <c r="O24" s="386">
        <f t="shared" si="0"/>
        <v>0</v>
      </c>
      <c r="P24" s="146"/>
      <c r="Q24" s="127"/>
      <c r="R24" s="127"/>
      <c r="S24" s="127"/>
      <c r="T24" s="127"/>
      <c r="U24" s="127"/>
      <c r="V24" s="127"/>
      <c r="W24" s="127"/>
      <c r="X24" s="127"/>
      <c r="Y24" s="127"/>
      <c r="Z24" s="127"/>
      <c r="AA24" s="127"/>
      <c r="AB24" s="127"/>
      <c r="AC24" s="127"/>
      <c r="AD24" s="127"/>
    </row>
    <row r="25" spans="1:30" s="128" customFormat="1" ht="13.5" thickBot="1">
      <c r="A25" s="127"/>
      <c r="B25" s="141"/>
      <c r="C25" s="160"/>
      <c r="D25" s="387">
        <f>SUM(D18:D24)</f>
        <v>0</v>
      </c>
      <c r="E25" s="160"/>
      <c r="F25" s="387">
        <f>SUM(F18:F24)</f>
        <v>0</v>
      </c>
      <c r="G25" s="160"/>
      <c r="H25" s="387">
        <f>SUM(H18:H24)</f>
        <v>0</v>
      </c>
      <c r="I25" s="160"/>
      <c r="J25" s="388">
        <f>SUM(J18:J24)</f>
        <v>0</v>
      </c>
      <c r="K25" s="388">
        <f>SUM(K18:K24)</f>
        <v>0</v>
      </c>
      <c r="L25" s="160"/>
      <c r="M25" s="388">
        <f>SUM(M18:M24)</f>
        <v>0</v>
      </c>
      <c r="N25" s="265" t="s">
        <v>224</v>
      </c>
      <c r="O25" s="388">
        <f>SUM(O18:O24)</f>
        <v>0</v>
      </c>
      <c r="P25" s="146"/>
      <c r="Q25" s="127"/>
      <c r="R25" s="127"/>
      <c r="S25" s="127"/>
      <c r="T25" s="127"/>
      <c r="U25" s="127"/>
      <c r="V25" s="127"/>
      <c r="W25" s="127"/>
      <c r="X25" s="127"/>
      <c r="Y25" s="127"/>
      <c r="Z25" s="127"/>
      <c r="AA25" s="127"/>
      <c r="AB25" s="127"/>
      <c r="AC25" s="127"/>
      <c r="AD25" s="127"/>
    </row>
    <row r="26" spans="1:26" s="128" customFormat="1" ht="13.5" thickBot="1">
      <c r="A26" s="127"/>
      <c r="B26" s="161"/>
      <c r="C26" s="162"/>
      <c r="D26" s="162"/>
      <c r="E26" s="162"/>
      <c r="F26" s="162"/>
      <c r="G26" s="389"/>
      <c r="H26" s="389"/>
      <c r="I26" s="389"/>
      <c r="J26" s="389"/>
      <c r="K26" s="389"/>
      <c r="L26" s="389"/>
      <c r="M26" s="389"/>
      <c r="N26" s="389"/>
      <c r="O26" s="389"/>
      <c r="P26" s="163"/>
      <c r="Q26" s="127"/>
      <c r="R26" s="127"/>
      <c r="S26" s="127"/>
      <c r="T26" s="127"/>
      <c r="U26" s="127"/>
      <c r="V26" s="127"/>
      <c r="W26" s="127"/>
      <c r="X26" s="127"/>
      <c r="Y26" s="127"/>
      <c r="Z26" s="127"/>
    </row>
    <row r="27" spans="1:26" s="128" customFormat="1" ht="13.5" thickTop="1">
      <c r="A27" s="127"/>
      <c r="B27" s="358" t="s">
        <v>85</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26" s="128" customFormat="1" ht="12.75">
      <c r="A28" s="127"/>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s="128" customFormat="1" ht="12.75">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s="128" customFormat="1" ht="12.75">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s="128" customFormat="1" ht="12.75">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row>
    <row r="32" spans="1:26" s="128" customFormat="1" ht="12.7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row>
    <row r="33" spans="1:26" s="128" customFormat="1" ht="12.75">
      <c r="A33" s="127"/>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26" s="128" customFormat="1" ht="12.75">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s="128" customFormat="1" ht="12.75">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s="128" customFormat="1" ht="12.75">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row>
    <row r="37" spans="1:26" s="128" customFormat="1" ht="12.75">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row>
    <row r="38" spans="1:26" s="128" customFormat="1" ht="12.75">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row>
    <row r="39" spans="1:26" s="128" customFormat="1" ht="12.75">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row>
    <row r="40" spans="1:26" s="128" customFormat="1" ht="12.75">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row>
    <row r="41" spans="1:26" s="128" customFormat="1" ht="12.75">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row>
    <row r="42" spans="1:26" s="128" customFormat="1" ht="12.7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row>
    <row r="43" spans="1:26" s="128" customFormat="1" ht="12.75">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row>
    <row r="44" spans="1:26" s="128" customFormat="1" ht="12.75">
      <c r="A44" s="127"/>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row>
    <row r="45" spans="1:26" s="128" customFormat="1" ht="12.75">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row>
    <row r="46" spans="1:26" s="128" customFormat="1" ht="12.75">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row>
    <row r="47" spans="1:26" s="128" customFormat="1" ht="12.75">
      <c r="A47" s="127"/>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1:26" s="128" customFormat="1" ht="12.75">
      <c r="A48" s="127"/>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6" s="128" customFormat="1" ht="12.75">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6" s="128" customFormat="1" ht="12.75">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6" s="128" customFormat="1" ht="12.75">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6" s="128" customFormat="1" ht="12.75">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6" s="128" customFormat="1" ht="12.75">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6" s="128" customFormat="1" ht="12.7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6" s="128" customFormat="1" ht="12.75">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row>
    <row r="56" spans="1:26" s="128" customFormat="1" ht="12.75">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row>
    <row r="57" spans="1:26" s="128" customFormat="1" ht="12.7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row>
    <row r="58" spans="1:26" s="128" customFormat="1" ht="12.7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row>
    <row r="59" spans="1:26" s="128" customFormat="1" ht="12.7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s="128" customFormat="1" ht="12.75">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row>
    <row r="61" spans="1:26" s="128" customFormat="1" ht="12.75">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row>
    <row r="62" spans="1:26" s="128" customFormat="1" ht="12.75">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row>
    <row r="63" spans="1:26" s="128" customFormat="1" ht="12.75">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row>
    <row r="64" spans="1:26" s="128" customFormat="1" ht="12.75">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row>
    <row r="65" spans="1:26" s="128" customFormat="1" ht="12.7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row>
    <row r="66" spans="1:26" s="128" customFormat="1" ht="12.75">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row>
    <row r="67" spans="1:26" s="128" customFormat="1" ht="12.7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row>
    <row r="68" spans="1:26" s="128" customFormat="1" ht="12.75">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row>
    <row r="69" spans="1:26" s="128" customFormat="1" ht="12.75">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row>
    <row r="70" spans="1:26" s="128" customFormat="1" ht="12.75">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row>
    <row r="71" spans="1:26" s="128" customFormat="1" ht="12.75">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row>
    <row r="72" spans="1:26" s="128" customFormat="1" ht="12.75">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row>
    <row r="73" spans="1:26" s="128" customFormat="1" ht="12.7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row>
    <row r="74" spans="1:26" s="128" customFormat="1" ht="12.75">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row>
    <row r="75" spans="1:26" s="128" customFormat="1" ht="12.75">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row>
    <row r="76" spans="1:26" s="128" customFormat="1" ht="12.7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row>
    <row r="77" spans="1:26" s="128" customFormat="1" ht="12.75">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row>
    <row r="78" spans="1:26" s="128" customFormat="1" ht="12.75">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row>
    <row r="79" spans="1:26" s="128" customFormat="1" ht="12.75">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row>
    <row r="80" spans="1:26" s="128" customFormat="1" ht="12.75">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row>
    <row r="81" spans="1:26" s="128" customFormat="1" ht="12.75">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row>
    <row r="82" spans="1:26" s="128" customFormat="1" ht="12.75">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row>
    <row r="83" spans="1:26" s="128" customFormat="1" ht="12.75">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row>
    <row r="84" spans="1:26" s="128" customFormat="1" ht="12.75">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row>
    <row r="85" spans="1:26" s="128" customFormat="1" ht="12.75">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row>
    <row r="86" s="128" customFormat="1" ht="12.75"/>
    <row r="87" s="128" customFormat="1" ht="12.75"/>
    <row r="88" s="128" customFormat="1" ht="12.75"/>
    <row r="89" s="128" customFormat="1" ht="12.75"/>
    <row r="90" s="128" customFormat="1" ht="12.75"/>
    <row r="91" s="128" customFormat="1" ht="12.75"/>
    <row r="92" s="128" customFormat="1" ht="12.75"/>
    <row r="93" s="128" customFormat="1" ht="12.75"/>
    <row r="94" s="128" customFormat="1" ht="12.75"/>
    <row r="95" s="128" customFormat="1" ht="12.75"/>
    <row r="96" s="128" customFormat="1" ht="12.75"/>
    <row r="97" s="128" customFormat="1" ht="12.75"/>
    <row r="98" s="128" customFormat="1" ht="12.75"/>
    <row r="99" s="128" customFormat="1" ht="12.75"/>
    <row r="100" s="128" customFormat="1" ht="12.75"/>
    <row r="101" s="128" customFormat="1" ht="12.75"/>
    <row r="102" s="128" customFormat="1" ht="12.75"/>
    <row r="103" s="128" customFormat="1" ht="12.75"/>
    <row r="104" s="128" customFormat="1" ht="12.75"/>
    <row r="105" s="128" customFormat="1" ht="12.75"/>
    <row r="106" s="128" customFormat="1" ht="12.75"/>
    <row r="107" s="128" customFormat="1" ht="12.75"/>
    <row r="108" s="128" customFormat="1" ht="12.75"/>
    <row r="109" s="128" customFormat="1" ht="12.75"/>
    <row r="110" s="128" customFormat="1" ht="12.75"/>
    <row r="111" s="128" customFormat="1" ht="12.75"/>
    <row r="112" s="128" customFormat="1" ht="12.75"/>
    <row r="113" s="128" customFormat="1" ht="12.75"/>
    <row r="114" s="128" customFormat="1" ht="12.75"/>
    <row r="115" s="128" customFormat="1" ht="12.75"/>
    <row r="116" s="128" customFormat="1" ht="12.75"/>
    <row r="117" s="128" customFormat="1" ht="12.75"/>
    <row r="118" s="128" customFormat="1" ht="12.75"/>
    <row r="119" s="128" customFormat="1" ht="12.75"/>
    <row r="120" s="128" customFormat="1" ht="12.75"/>
    <row r="121" s="128" customFormat="1" ht="12.75"/>
    <row r="122" s="128" customFormat="1" ht="12.75"/>
    <row r="123" s="128" customFormat="1" ht="12.75"/>
    <row r="124" s="128" customFormat="1" ht="12.75"/>
    <row r="125" s="128" customFormat="1" ht="12.75"/>
    <row r="126" s="128" customFormat="1" ht="12.75"/>
    <row r="127" s="128" customFormat="1" ht="12.75"/>
    <row r="128" s="128" customFormat="1" ht="12.75"/>
    <row r="129" s="128" customFormat="1" ht="12.75"/>
    <row r="130" s="128" customFormat="1" ht="12.75"/>
    <row r="131" s="128" customFormat="1" ht="12.75"/>
    <row r="132" s="128" customFormat="1" ht="12.75"/>
    <row r="133" s="128" customFormat="1" ht="12.75"/>
    <row r="134" s="128" customFormat="1" ht="12.75"/>
    <row r="135" s="128" customFormat="1" ht="12.75"/>
    <row r="136" s="128" customFormat="1" ht="12.75"/>
    <row r="137" s="128" customFormat="1" ht="12.75"/>
    <row r="138" s="128" customFormat="1" ht="12.75"/>
    <row r="139" s="128" customFormat="1" ht="12.75"/>
    <row r="140" s="128" customFormat="1" ht="12.75"/>
    <row r="141" s="128" customFormat="1" ht="12.75"/>
    <row r="142" s="128" customFormat="1" ht="12.75"/>
    <row r="143" s="128" customFormat="1" ht="12.75"/>
    <row r="144" s="128" customFormat="1" ht="12.75"/>
    <row r="145" s="128" customFormat="1" ht="12.75"/>
    <row r="146" s="128" customFormat="1" ht="12.75"/>
    <row r="147" s="128" customFormat="1" ht="12.75"/>
    <row r="148" s="128" customFormat="1" ht="12.75"/>
    <row r="149" s="128" customFormat="1" ht="12.75"/>
    <row r="150" s="128" customFormat="1" ht="12.75"/>
    <row r="151" s="128" customFormat="1" ht="12.75"/>
    <row r="152" s="128" customFormat="1" ht="12.75"/>
    <row r="153" s="128" customFormat="1" ht="12.75"/>
    <row r="154" s="128" customFormat="1" ht="12.75"/>
    <row r="155" s="128" customFormat="1" ht="12.75"/>
    <row r="156" s="128" customFormat="1" ht="12.75"/>
    <row r="157" s="128" customFormat="1" ht="12.75"/>
    <row r="158" s="128" customFormat="1" ht="12.75"/>
    <row r="159" s="128" customFormat="1" ht="12.75"/>
    <row r="160" s="128" customFormat="1" ht="12.75"/>
    <row r="161" s="128" customFormat="1" ht="12.75"/>
    <row r="162" s="128" customFormat="1" ht="12.75"/>
    <row r="163" s="128" customFormat="1" ht="12.75"/>
    <row r="164" s="128" customFormat="1" ht="12.75"/>
    <row r="165" s="128" customFormat="1" ht="12.75"/>
    <row r="166" s="128" customFormat="1" ht="12.75"/>
    <row r="167" s="128" customFormat="1" ht="12.75"/>
    <row r="168" s="128" customFormat="1" ht="12.75"/>
    <row r="169" s="128" customFormat="1" ht="12.75"/>
    <row r="170" s="128" customFormat="1" ht="12.75"/>
    <row r="171" s="128" customFormat="1" ht="12.75"/>
    <row r="172" s="128" customFormat="1" ht="12.75"/>
    <row r="173" s="128" customFormat="1" ht="12.75"/>
    <row r="174" s="128" customFormat="1" ht="12.75"/>
    <row r="175" s="128" customFormat="1" ht="12.75"/>
    <row r="176" s="128" customFormat="1" ht="12.75"/>
    <row r="177" s="128" customFormat="1" ht="12.75"/>
    <row r="178" s="128" customFormat="1" ht="12.75"/>
    <row r="179" s="128" customFormat="1" ht="12.75"/>
    <row r="180" s="128" customFormat="1" ht="12.75"/>
    <row r="181" s="128" customFormat="1" ht="12.75"/>
    <row r="182" s="128" customFormat="1" ht="12.75"/>
    <row r="183" s="128" customFormat="1" ht="12.75"/>
    <row r="184" s="128" customFormat="1" ht="12.75"/>
    <row r="185" s="128" customFormat="1" ht="12.75"/>
    <row r="186" s="128" customFormat="1" ht="12.75"/>
    <row r="187" s="128" customFormat="1" ht="12.75"/>
    <row r="188" s="128" customFormat="1" ht="12.75"/>
    <row r="189" s="128" customFormat="1" ht="12.75"/>
    <row r="190" s="128" customFormat="1" ht="12.75"/>
    <row r="191" s="128" customFormat="1" ht="12.75"/>
    <row r="192" s="128" customFormat="1" ht="12.75"/>
    <row r="193" s="128" customFormat="1" ht="12.75"/>
    <row r="194" s="128" customFormat="1" ht="12.75"/>
    <row r="195" s="128" customFormat="1" ht="12.75"/>
    <row r="196" s="128" customFormat="1" ht="12.75"/>
    <row r="197" s="128" customFormat="1" ht="12.75"/>
    <row r="198" s="128" customFormat="1" ht="12.75"/>
    <row r="199" s="128" customFormat="1" ht="12.75"/>
    <row r="200" s="128" customFormat="1" ht="12.75"/>
    <row r="201" s="128" customFormat="1" ht="12.75"/>
    <row r="202" s="128" customFormat="1" ht="12.75"/>
    <row r="203" s="128" customFormat="1" ht="12.75"/>
    <row r="204" s="128" customFormat="1" ht="12.75"/>
  </sheetData>
  <sheetProtection password="E069" sheet="1" objects="1" scenarios="1" selectLockedCells="1"/>
  <mergeCells count="1">
    <mergeCell ref="B11:G11"/>
  </mergeCells>
  <hyperlinks>
    <hyperlink ref="B11" location="'Wkst 4 - Default CO2 Emissions'!Zone_d_impression" display="If quantities of Purchased Carbon Containing Material are unknown, use Worksheet 4 "/>
    <hyperlink ref="B11:G11" location="'Wkst 4 - Default CO2 Emissions'!Print_Area" display="If quantities of Purchased Carbon Containing Material are unknown, use Worksheet 4 "/>
  </hyperlinks>
  <printOptions/>
  <pageMargins left="0.7480314960629921" right="0.7480314960629921" top="0.984251968503937" bottom="0.984251968503937" header="0.5118110236220472" footer="0.5118110236220472"/>
  <pageSetup fitToHeight="1" fitToWidth="1" horizontalDpi="600" verticalDpi="600" orientation="landscape" paperSize="9" scale="70" r:id="rId4"/>
  <drawing r:id="rId3"/>
  <legacyDrawing r:id="rId2"/>
</worksheet>
</file>

<file path=xl/worksheets/sheet6.xml><?xml version="1.0" encoding="utf-8"?>
<worksheet xmlns="http://schemas.openxmlformats.org/spreadsheetml/2006/main" xmlns:r="http://schemas.openxmlformats.org/officeDocument/2006/relationships">
  <sheetPr codeName="Sheet1">
    <pageSetUpPr fitToPage="1"/>
  </sheetPr>
  <dimension ref="A1:AA57"/>
  <sheetViews>
    <sheetView showGridLines="0" workbookViewId="0" topLeftCell="A1">
      <selection activeCell="C22" sqref="C22"/>
    </sheetView>
  </sheetViews>
  <sheetFormatPr defaultColWidth="9.140625" defaultRowHeight="12.75"/>
  <cols>
    <col min="1" max="1" width="6.28125" style="0" customWidth="1"/>
    <col min="2" max="2" width="2.00390625" style="0" customWidth="1"/>
    <col min="3" max="3" width="27.8515625" style="0" customWidth="1"/>
    <col min="4" max="4" width="16.28125" style="0" customWidth="1"/>
    <col min="5" max="5" width="12.140625" style="0" customWidth="1"/>
    <col min="6" max="6" width="12.421875" style="0" customWidth="1"/>
    <col min="7" max="7" width="18.7109375" style="0" customWidth="1"/>
    <col min="8" max="8" width="15.421875" style="0" customWidth="1"/>
    <col min="9" max="9" width="2.00390625" style="0" customWidth="1"/>
    <col min="10" max="16384" width="9.7109375" style="0" customWidth="1"/>
  </cols>
  <sheetData>
    <row r="1" spans="1:26" s="17" customFormat="1" ht="18">
      <c r="A1" s="50" t="s">
        <v>56</v>
      </c>
      <c r="B1" s="62"/>
      <c r="C1" s="62"/>
      <c r="D1" s="62"/>
      <c r="E1" s="39"/>
      <c r="F1" s="39"/>
      <c r="G1" s="39"/>
      <c r="H1" s="39"/>
      <c r="I1" s="55"/>
      <c r="J1" s="55"/>
      <c r="K1" s="55"/>
      <c r="L1" s="55"/>
      <c r="M1" s="55"/>
      <c r="N1" s="55"/>
      <c r="O1" s="55"/>
      <c r="P1" s="55"/>
      <c r="Q1" s="55"/>
      <c r="R1" s="55"/>
      <c r="S1" s="55"/>
      <c r="T1" s="55"/>
      <c r="U1" s="55"/>
      <c r="V1" s="55"/>
      <c r="W1" s="55"/>
      <c r="X1" s="55"/>
      <c r="Y1" s="55"/>
      <c r="Z1" s="55"/>
    </row>
    <row r="2" spans="1:26" s="2" customFormat="1" ht="12.75">
      <c r="A2" s="60"/>
      <c r="B2" s="58"/>
      <c r="C2" s="58"/>
      <c r="D2" s="58"/>
      <c r="E2" s="58"/>
      <c r="F2" s="58"/>
      <c r="G2" s="58"/>
      <c r="H2" s="58"/>
      <c r="I2" s="58"/>
      <c r="J2" s="58"/>
      <c r="K2" s="58"/>
      <c r="L2" s="58"/>
      <c r="M2" s="58"/>
      <c r="N2" s="58"/>
      <c r="O2" s="58"/>
      <c r="P2" s="58"/>
      <c r="Q2" s="58"/>
      <c r="R2" s="58"/>
      <c r="S2" s="58"/>
      <c r="T2" s="58"/>
      <c r="U2" s="58"/>
      <c r="V2" s="58"/>
      <c r="W2" s="58"/>
      <c r="X2" s="58"/>
      <c r="Y2" s="58"/>
      <c r="Z2" s="58"/>
    </row>
    <row r="3" spans="1:26" s="2" customFormat="1" ht="15.75">
      <c r="A3" s="48" t="s">
        <v>233</v>
      </c>
      <c r="B3" s="58"/>
      <c r="C3" s="58"/>
      <c r="D3" s="58"/>
      <c r="E3" s="58"/>
      <c r="F3" s="58"/>
      <c r="G3" s="58"/>
      <c r="H3" s="58"/>
      <c r="I3" s="58"/>
      <c r="J3" s="58"/>
      <c r="K3" s="58"/>
      <c r="L3" s="58"/>
      <c r="M3" s="58"/>
      <c r="N3" s="58"/>
      <c r="O3" s="58"/>
      <c r="P3" s="58"/>
      <c r="Q3" s="58"/>
      <c r="R3" s="58"/>
      <c r="S3" s="58"/>
      <c r="T3" s="58"/>
      <c r="U3" s="58"/>
      <c r="V3" s="58"/>
      <c r="W3" s="58"/>
      <c r="X3" s="58"/>
      <c r="Y3" s="58"/>
      <c r="Z3" s="58"/>
    </row>
    <row r="4" spans="1:26" s="2" customFormat="1" ht="12.75">
      <c r="A4" s="60"/>
      <c r="B4" s="58"/>
      <c r="C4" s="58"/>
      <c r="D4" s="58"/>
      <c r="E4" s="58"/>
      <c r="F4" s="58"/>
      <c r="G4" s="58"/>
      <c r="H4" s="58"/>
      <c r="I4" s="58"/>
      <c r="J4" s="58"/>
      <c r="K4" s="58"/>
      <c r="L4" s="58"/>
      <c r="M4" s="58"/>
      <c r="N4" s="58"/>
      <c r="O4" s="58"/>
      <c r="P4" s="58"/>
      <c r="Q4" s="58"/>
      <c r="R4" s="58"/>
      <c r="S4" s="58" t="s">
        <v>70</v>
      </c>
      <c r="T4" s="58"/>
      <c r="U4" s="58"/>
      <c r="V4" s="58"/>
      <c r="W4" s="58"/>
      <c r="X4" s="58"/>
      <c r="Y4" s="58"/>
      <c r="Z4" s="58"/>
    </row>
    <row r="5" spans="1:26" s="2" customFormat="1" ht="12.75">
      <c r="A5" s="60" t="s">
        <v>176</v>
      </c>
      <c r="B5" s="58"/>
      <c r="C5" s="58"/>
      <c r="D5" s="58"/>
      <c r="E5" s="58"/>
      <c r="F5" s="58"/>
      <c r="G5" s="58"/>
      <c r="H5" s="58"/>
      <c r="I5" s="58"/>
      <c r="J5" s="58"/>
      <c r="K5" s="58"/>
      <c r="L5" s="58"/>
      <c r="M5" s="58"/>
      <c r="N5" s="58"/>
      <c r="O5" s="58"/>
      <c r="P5" s="58"/>
      <c r="Q5" s="58"/>
      <c r="R5" s="58"/>
      <c r="S5" s="58" t="s">
        <v>71</v>
      </c>
      <c r="T5" s="58"/>
      <c r="U5" s="58"/>
      <c r="V5" s="58"/>
      <c r="W5" s="58"/>
      <c r="X5" s="58"/>
      <c r="Y5" s="58"/>
      <c r="Z5" s="58"/>
    </row>
    <row r="6" spans="1:26" s="2" customFormat="1" ht="12.75">
      <c r="A6" s="58"/>
      <c r="B6" s="58"/>
      <c r="C6" s="58"/>
      <c r="D6" s="58"/>
      <c r="E6" s="58"/>
      <c r="F6" s="58"/>
      <c r="G6" s="58"/>
      <c r="H6" s="58"/>
      <c r="I6" s="58"/>
      <c r="J6" s="58"/>
      <c r="L6" s="58"/>
      <c r="M6" s="58"/>
      <c r="N6" s="58"/>
      <c r="O6" s="58"/>
      <c r="P6" s="58"/>
      <c r="Q6" s="58"/>
      <c r="R6" s="58"/>
      <c r="S6" s="58"/>
      <c r="T6" s="58"/>
      <c r="U6" s="58"/>
      <c r="V6" s="58"/>
      <c r="W6" s="58"/>
      <c r="X6" s="58"/>
      <c r="Y6" s="58"/>
      <c r="Z6" s="58"/>
    </row>
    <row r="7" spans="1:26" s="2" customFormat="1" ht="12.75">
      <c r="A7" s="60"/>
      <c r="B7" s="60"/>
      <c r="C7" s="53" t="s">
        <v>179</v>
      </c>
      <c r="D7" s="52"/>
      <c r="E7" s="58"/>
      <c r="F7" s="58"/>
      <c r="G7" s="58"/>
      <c r="H7" s="58"/>
      <c r="I7" s="58"/>
      <c r="J7" s="58"/>
      <c r="K7" s="58"/>
      <c r="L7" s="58"/>
      <c r="M7" s="58"/>
      <c r="N7" s="58"/>
      <c r="O7" s="58"/>
      <c r="P7" s="58"/>
      <c r="Q7" s="58"/>
      <c r="R7" s="58"/>
      <c r="S7" s="58"/>
      <c r="T7" s="58"/>
      <c r="U7" s="58"/>
      <c r="V7" s="58"/>
      <c r="W7" s="58"/>
      <c r="X7" s="58"/>
      <c r="Y7" s="58"/>
      <c r="Z7" s="58"/>
    </row>
    <row r="8" spans="1:26" s="2" customFormat="1" ht="25.5">
      <c r="A8" s="60"/>
      <c r="B8" s="60"/>
      <c r="C8" s="173" t="s">
        <v>180</v>
      </c>
      <c r="D8" s="174"/>
      <c r="E8" s="58"/>
      <c r="F8" s="58"/>
      <c r="G8" s="58"/>
      <c r="H8" s="58"/>
      <c r="I8" s="58"/>
      <c r="J8" s="58"/>
      <c r="K8" s="58"/>
      <c r="L8" s="58"/>
      <c r="M8" s="58"/>
      <c r="N8" s="58"/>
      <c r="O8" s="58"/>
      <c r="P8" s="58"/>
      <c r="Q8" s="58"/>
      <c r="R8" s="58"/>
      <c r="S8" s="58"/>
      <c r="T8" s="58"/>
      <c r="U8" s="58"/>
      <c r="V8" s="58"/>
      <c r="W8" s="58"/>
      <c r="X8" s="58"/>
      <c r="Y8" s="58"/>
      <c r="Z8" s="58"/>
    </row>
    <row r="9" spans="1:27" s="2" customFormat="1" ht="12.75">
      <c r="A9" s="60"/>
      <c r="B9" s="60"/>
      <c r="C9" s="58" t="s">
        <v>29</v>
      </c>
      <c r="D9" s="175"/>
      <c r="E9" s="58"/>
      <c r="F9" s="58"/>
      <c r="G9" s="58"/>
      <c r="H9" s="58"/>
      <c r="I9" s="58"/>
      <c r="J9" s="58"/>
      <c r="K9" s="58"/>
      <c r="L9" s="58"/>
      <c r="M9" s="58"/>
      <c r="N9" s="58"/>
      <c r="O9" s="58"/>
      <c r="P9" s="58"/>
      <c r="Q9" s="58"/>
      <c r="R9" s="58"/>
      <c r="S9" s="58"/>
      <c r="T9" s="58"/>
      <c r="U9" s="58"/>
      <c r="V9" s="58"/>
      <c r="W9" s="58"/>
      <c r="X9" s="58"/>
      <c r="Y9" s="58"/>
      <c r="Z9" s="58"/>
      <c r="AA9" s="58"/>
    </row>
    <row r="10" spans="1:27" s="2" customFormat="1" ht="12.75">
      <c r="A10" s="60"/>
      <c r="B10" s="60"/>
      <c r="C10" s="54" t="s">
        <v>15</v>
      </c>
      <c r="D10" s="176"/>
      <c r="E10" s="58"/>
      <c r="F10" s="58"/>
      <c r="G10" s="58"/>
      <c r="H10" s="58"/>
      <c r="I10" s="58"/>
      <c r="J10" s="58"/>
      <c r="K10" s="58"/>
      <c r="L10" s="58"/>
      <c r="M10" s="58"/>
      <c r="N10" s="58"/>
      <c r="O10" s="58"/>
      <c r="P10" s="58"/>
      <c r="Q10" s="58"/>
      <c r="R10" s="58"/>
      <c r="S10" s="58"/>
      <c r="T10" s="58"/>
      <c r="U10" s="58"/>
      <c r="V10" s="58"/>
      <c r="W10" s="58"/>
      <c r="X10" s="58"/>
      <c r="Y10" s="58"/>
      <c r="Z10" s="58"/>
      <c r="AA10" s="58"/>
    </row>
    <row r="11" spans="1:27" s="2" customFormat="1" ht="12.75">
      <c r="A11" s="48"/>
      <c r="B11" s="60"/>
      <c r="C11" s="54" t="s">
        <v>16</v>
      </c>
      <c r="D11" s="4"/>
      <c r="E11" s="58"/>
      <c r="F11" s="58"/>
      <c r="G11" s="58"/>
      <c r="H11" s="58"/>
      <c r="I11" s="58"/>
      <c r="J11" s="58"/>
      <c r="K11" s="58"/>
      <c r="L11" s="58"/>
      <c r="M11" s="58"/>
      <c r="N11" s="58"/>
      <c r="O11" s="58"/>
      <c r="P11" s="58"/>
      <c r="Q11" s="58"/>
      <c r="R11" s="58"/>
      <c r="S11" s="58"/>
      <c r="T11" s="58"/>
      <c r="U11" s="58"/>
      <c r="V11" s="58"/>
      <c r="W11" s="58"/>
      <c r="X11" s="58"/>
      <c r="Y11" s="58"/>
      <c r="Z11" s="58"/>
      <c r="AA11" s="58"/>
    </row>
    <row r="12" spans="1:27" s="2" customFormat="1" ht="12.75">
      <c r="A12" s="60"/>
      <c r="B12" s="60"/>
      <c r="C12" s="58"/>
      <c r="D12" s="58"/>
      <c r="E12" s="58"/>
      <c r="F12" s="58"/>
      <c r="G12" s="58"/>
      <c r="H12" s="58"/>
      <c r="I12" s="58"/>
      <c r="J12" s="58"/>
      <c r="K12" s="58"/>
      <c r="L12" s="58"/>
      <c r="M12" s="58"/>
      <c r="N12" s="58"/>
      <c r="O12" s="58"/>
      <c r="P12" s="58"/>
      <c r="Q12" s="58"/>
      <c r="R12" s="58"/>
      <c r="S12" s="58"/>
      <c r="T12" s="58"/>
      <c r="U12" s="58"/>
      <c r="V12" s="58"/>
      <c r="W12" s="58"/>
      <c r="X12" s="58"/>
      <c r="Y12" s="58"/>
      <c r="Z12" s="58"/>
      <c r="AA12" s="58"/>
    </row>
    <row r="13" spans="1:27" s="2" customFormat="1" ht="13.5" thickBot="1">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row>
    <row r="14" spans="1:27" s="2" customFormat="1" ht="14.25" thickBot="1" thickTop="1">
      <c r="A14" s="58"/>
      <c r="B14" s="177"/>
      <c r="C14" s="178"/>
      <c r="D14" s="178"/>
      <c r="E14" s="178"/>
      <c r="F14" s="178"/>
      <c r="G14" s="178"/>
      <c r="H14" s="178"/>
      <c r="I14" s="228"/>
      <c r="J14" s="58"/>
      <c r="K14" s="58"/>
      <c r="L14" s="58"/>
      <c r="M14" s="58"/>
      <c r="N14" s="58"/>
      <c r="O14" s="58"/>
      <c r="P14" s="58"/>
      <c r="Q14" s="58"/>
      <c r="R14" s="58"/>
      <c r="S14" s="58"/>
      <c r="T14" s="58"/>
      <c r="U14" s="58"/>
      <c r="V14" s="58"/>
      <c r="W14" s="58"/>
      <c r="X14" s="58"/>
      <c r="Y14" s="58"/>
      <c r="Z14" s="58"/>
      <c r="AA14" s="58"/>
    </row>
    <row r="15" spans="1:27" s="2" customFormat="1" ht="12.75">
      <c r="A15" s="58"/>
      <c r="B15" s="179"/>
      <c r="C15" s="181"/>
      <c r="D15" s="230" t="s">
        <v>3</v>
      </c>
      <c r="E15" s="481" t="s">
        <v>4</v>
      </c>
      <c r="F15" s="784" t="s">
        <v>33</v>
      </c>
      <c r="G15" s="785"/>
      <c r="H15" s="231" t="s">
        <v>292</v>
      </c>
      <c r="I15" s="232"/>
      <c r="J15" s="58"/>
      <c r="K15" s="58"/>
      <c r="L15" s="58"/>
      <c r="M15" s="58"/>
      <c r="N15" s="58"/>
      <c r="O15" s="58"/>
      <c r="P15" s="58"/>
      <c r="Q15" s="58"/>
      <c r="R15" s="58"/>
      <c r="S15" s="58"/>
      <c r="T15" s="58"/>
      <c r="U15" s="58"/>
      <c r="V15" s="58"/>
      <c r="W15" s="58"/>
      <c r="X15" s="58"/>
      <c r="Y15" s="58"/>
      <c r="Z15" s="58"/>
      <c r="AA15" s="58"/>
    </row>
    <row r="16" spans="1:27" s="2" customFormat="1" ht="72" customHeight="1" thickBot="1">
      <c r="A16" s="58"/>
      <c r="B16" s="179"/>
      <c r="C16" s="181"/>
      <c r="D16" s="185" t="s">
        <v>295</v>
      </c>
      <c r="E16" s="482" t="s">
        <v>235</v>
      </c>
      <c r="F16" s="186" t="s">
        <v>294</v>
      </c>
      <c r="G16" s="186" t="s">
        <v>293</v>
      </c>
      <c r="H16" s="245" t="s">
        <v>197</v>
      </c>
      <c r="I16" s="232"/>
      <c r="J16" s="58"/>
      <c r="K16" s="58"/>
      <c r="L16" s="58"/>
      <c r="M16" s="58"/>
      <c r="N16" s="58"/>
      <c r="O16" s="58"/>
      <c r="P16" s="58"/>
      <c r="Q16" s="58"/>
      <c r="R16" s="58"/>
      <c r="S16" s="58"/>
      <c r="T16" s="58"/>
      <c r="U16" s="58"/>
      <c r="V16" s="58"/>
      <c r="W16" s="58"/>
      <c r="X16" s="58"/>
      <c r="Y16" s="58"/>
      <c r="Z16" s="58"/>
      <c r="AA16" s="58"/>
    </row>
    <row r="17" spans="1:27" s="2" customFormat="1" ht="15.75">
      <c r="A17" s="58"/>
      <c r="B17" s="179"/>
      <c r="C17" s="480" t="s">
        <v>39</v>
      </c>
      <c r="D17" s="233"/>
      <c r="E17" s="233" t="s">
        <v>8</v>
      </c>
      <c r="F17" s="233" t="s">
        <v>234</v>
      </c>
      <c r="G17" s="233" t="s">
        <v>234</v>
      </c>
      <c r="H17" s="234" t="s">
        <v>198</v>
      </c>
      <c r="I17" s="232"/>
      <c r="J17" s="58"/>
      <c r="K17" s="58"/>
      <c r="L17" s="58"/>
      <c r="M17" s="58"/>
      <c r="N17" s="58"/>
      <c r="O17" s="58"/>
      <c r="P17" s="58"/>
      <c r="Q17" s="58"/>
      <c r="R17" s="58"/>
      <c r="S17" s="58"/>
      <c r="T17" s="58"/>
      <c r="U17" s="58"/>
      <c r="V17" s="58"/>
      <c r="W17" s="58"/>
      <c r="X17" s="58"/>
      <c r="Y17" s="58"/>
      <c r="Z17" s="58"/>
      <c r="AA17" s="58"/>
    </row>
    <row r="18" spans="1:27" s="2" customFormat="1" ht="12.75">
      <c r="A18" s="58"/>
      <c r="B18" s="179"/>
      <c r="C18" s="476" t="s">
        <v>291</v>
      </c>
      <c r="D18" s="478" t="s">
        <v>71</v>
      </c>
      <c r="E18" s="235">
        <v>1000</v>
      </c>
      <c r="F18" s="235"/>
      <c r="G18" s="236">
        <v>1.7</v>
      </c>
      <c r="H18" s="237">
        <f>E18*G18</f>
        <v>1700</v>
      </c>
      <c r="I18" s="232"/>
      <c r="J18" s="58"/>
      <c r="K18" s="58"/>
      <c r="L18" s="58"/>
      <c r="M18" s="58"/>
      <c r="N18" s="58"/>
      <c r="O18" s="58"/>
      <c r="P18" s="58"/>
      <c r="Q18" s="58"/>
      <c r="R18" s="58"/>
      <c r="S18" s="58"/>
      <c r="T18" s="58"/>
      <c r="U18" s="58"/>
      <c r="V18" s="58"/>
      <c r="W18" s="58"/>
      <c r="X18" s="58"/>
      <c r="Y18" s="58"/>
      <c r="Z18" s="58"/>
      <c r="AA18" s="58"/>
    </row>
    <row r="19" spans="1:27" s="2" customFormat="1" ht="12.75">
      <c r="A19" s="58"/>
      <c r="B19" s="179"/>
      <c r="C19" s="477"/>
      <c r="D19" s="268"/>
      <c r="E19" s="238"/>
      <c r="F19" s="238"/>
      <c r="G19" s="238"/>
      <c r="H19" s="239"/>
      <c r="I19" s="232"/>
      <c r="J19" s="58"/>
      <c r="K19" s="58"/>
      <c r="L19" s="58"/>
      <c r="M19" s="58"/>
      <c r="N19" s="58"/>
      <c r="O19" s="58"/>
      <c r="P19" s="58"/>
      <c r="Q19" s="58"/>
      <c r="R19" s="58"/>
      <c r="S19" s="58"/>
      <c r="T19" s="58"/>
      <c r="U19" s="58"/>
      <c r="V19" s="58"/>
      <c r="W19" s="58"/>
      <c r="X19" s="58"/>
      <c r="Y19" s="58"/>
      <c r="Z19" s="58"/>
      <c r="AA19" s="58"/>
    </row>
    <row r="20" spans="1:27" s="2" customFormat="1" ht="12.75">
      <c r="A20" s="58"/>
      <c r="B20" s="179"/>
      <c r="C20" s="154" t="s">
        <v>139</v>
      </c>
      <c r="D20" s="552"/>
      <c r="E20" s="392"/>
      <c r="F20" s="475"/>
      <c r="G20" s="240">
        <f>IF(ISBLANK(D20),"",IF(D20="Søderberg",'Tier 1 Emission Factors'!$C$6,'Tier 1 Emission Factors'!$C$7))</f>
      </c>
      <c r="H20" s="241">
        <f>IF(ISBLANK(D20),"",IF(ISBLANK(F20),G20*E20,F20*E20))</f>
      </c>
      <c r="I20" s="232"/>
      <c r="J20" s="58"/>
      <c r="K20" s="58"/>
      <c r="L20" s="58"/>
      <c r="M20" s="58"/>
      <c r="N20" s="58"/>
      <c r="O20" s="58"/>
      <c r="P20" s="58"/>
      <c r="Q20" s="58"/>
      <c r="R20" s="58"/>
      <c r="S20" s="58"/>
      <c r="T20" s="58"/>
      <c r="U20" s="58"/>
      <c r="V20" s="58"/>
      <c r="W20" s="58"/>
      <c r="X20" s="58"/>
      <c r="Y20" s="58"/>
      <c r="Z20" s="58"/>
      <c r="AA20" s="58"/>
    </row>
    <row r="21" spans="1:27" s="2" customFormat="1" ht="12.75">
      <c r="A21" s="58"/>
      <c r="B21" s="179"/>
      <c r="C21" s="154" t="s">
        <v>140</v>
      </c>
      <c r="D21" s="552"/>
      <c r="E21" s="392"/>
      <c r="F21" s="475"/>
      <c r="G21" s="240">
        <f>IF(ISBLANK(D21),"",IF(D21="Søderberg",'Tier 1 Emission Factors'!$C$6,'Tier 1 Emission Factors'!$C$7))</f>
      </c>
      <c r="H21" s="241">
        <f aca="true" t="shared" si="0" ref="H21:H26">IF(ISBLANK(D21),"",IF(ISBLANK(F21),G21*E21,F21*E21))</f>
      </c>
      <c r="I21" s="232"/>
      <c r="J21" s="58"/>
      <c r="K21" s="58"/>
      <c r="L21" s="58"/>
      <c r="M21" s="58"/>
      <c r="N21" s="58"/>
      <c r="O21" s="58"/>
      <c r="P21" s="58"/>
      <c r="Q21" s="58"/>
      <c r="R21" s="58"/>
      <c r="S21" s="58"/>
      <c r="T21" s="58"/>
      <c r="U21" s="58"/>
      <c r="V21" s="58"/>
      <c r="W21" s="58"/>
      <c r="X21" s="58"/>
      <c r="Y21" s="58"/>
      <c r="Z21" s="58"/>
      <c r="AA21" s="58"/>
    </row>
    <row r="22" spans="1:27" s="2" customFormat="1" ht="12.75">
      <c r="A22" s="58"/>
      <c r="B22" s="179"/>
      <c r="C22" s="154" t="s">
        <v>141</v>
      </c>
      <c r="D22" s="552"/>
      <c r="E22" s="392"/>
      <c r="F22" s="475"/>
      <c r="G22" s="240">
        <f>IF(ISBLANK(D22),"",IF(D22="Søderberg",1.7,1.6))</f>
      </c>
      <c r="H22" s="241">
        <f t="shared" si="0"/>
      </c>
      <c r="I22" s="232"/>
      <c r="J22" s="58"/>
      <c r="K22" s="58"/>
      <c r="L22" s="58"/>
      <c r="M22" s="58"/>
      <c r="N22" s="58"/>
      <c r="O22" s="58"/>
      <c r="P22" s="58"/>
      <c r="Q22" s="58"/>
      <c r="R22" s="58"/>
      <c r="S22" s="58"/>
      <c r="T22" s="58"/>
      <c r="U22" s="58"/>
      <c r="V22" s="58"/>
      <c r="W22" s="58"/>
      <c r="X22" s="58"/>
      <c r="Y22" s="58"/>
      <c r="Z22" s="58"/>
      <c r="AA22" s="58"/>
    </row>
    <row r="23" spans="1:27" s="2" customFormat="1" ht="12.75">
      <c r="A23" s="58"/>
      <c r="B23" s="179"/>
      <c r="C23" s="154" t="s">
        <v>142</v>
      </c>
      <c r="D23" s="552"/>
      <c r="E23" s="392"/>
      <c r="F23" s="475"/>
      <c r="G23" s="240">
        <f>IF(ISBLANK(D23),"",IF(D23="Søderberg",1.7,1.6))</f>
      </c>
      <c r="H23" s="241">
        <f t="shared" si="0"/>
      </c>
      <c r="I23" s="232"/>
      <c r="J23" s="58"/>
      <c r="K23" s="58"/>
      <c r="L23" s="58"/>
      <c r="M23" s="58"/>
      <c r="N23" s="58"/>
      <c r="O23" s="58"/>
      <c r="P23" s="58"/>
      <c r="Q23" s="58"/>
      <c r="R23" s="58"/>
      <c r="S23" s="58"/>
      <c r="T23" s="58"/>
      <c r="U23" s="58"/>
      <c r="V23" s="58"/>
      <c r="W23" s="58"/>
      <c r="X23" s="58"/>
      <c r="Y23" s="58"/>
      <c r="Z23" s="58"/>
      <c r="AA23" s="58"/>
    </row>
    <row r="24" spans="1:27" s="2" customFormat="1" ht="12.75">
      <c r="A24" s="58"/>
      <c r="B24" s="179"/>
      <c r="C24" s="154" t="s">
        <v>225</v>
      </c>
      <c r="D24" s="553"/>
      <c r="E24" s="392"/>
      <c r="F24" s="475"/>
      <c r="G24" s="240">
        <f>IF(ISBLANK(D24),"",IF(D24="Søderberg",1.7,1.6))</f>
      </c>
      <c r="H24" s="241">
        <f t="shared" si="0"/>
      </c>
      <c r="I24" s="232"/>
      <c r="J24" s="58"/>
      <c r="K24" s="58"/>
      <c r="L24" s="58"/>
      <c r="M24" s="58"/>
      <c r="N24" s="58"/>
      <c r="O24" s="58"/>
      <c r="P24" s="58"/>
      <c r="Q24" s="58"/>
      <c r="R24" s="58"/>
      <c r="S24" s="58"/>
      <c r="T24" s="58"/>
      <c r="U24" s="58"/>
      <c r="V24" s="58"/>
      <c r="W24" s="58"/>
      <c r="X24" s="58"/>
      <c r="Y24" s="58"/>
      <c r="Z24" s="58"/>
      <c r="AA24" s="58"/>
    </row>
    <row r="25" spans="1:27" s="2" customFormat="1" ht="12.75">
      <c r="A25" s="58"/>
      <c r="B25" s="179"/>
      <c r="C25" s="154" t="s">
        <v>226</v>
      </c>
      <c r="D25" s="552"/>
      <c r="E25" s="392"/>
      <c r="F25" s="475"/>
      <c r="G25" s="240">
        <f>IF(ISBLANK(D25),"",IF(D25="Søderberg",1.7,1.6))</f>
      </c>
      <c r="H25" s="241">
        <f t="shared" si="0"/>
      </c>
      <c r="I25" s="232"/>
      <c r="J25" s="58"/>
      <c r="K25" s="58"/>
      <c r="L25" s="58"/>
      <c r="M25" s="58"/>
      <c r="N25" s="58"/>
      <c r="O25" s="58"/>
      <c r="P25" s="58"/>
      <c r="Q25" s="58"/>
      <c r="R25" s="58"/>
      <c r="S25" s="58"/>
      <c r="T25" s="58"/>
      <c r="U25" s="58"/>
      <c r="V25" s="58"/>
      <c r="W25" s="58"/>
      <c r="X25" s="58"/>
      <c r="Y25" s="58"/>
      <c r="Z25" s="58"/>
      <c r="AA25" s="58"/>
    </row>
    <row r="26" spans="1:27" s="2" customFormat="1" ht="13.5" thickBot="1">
      <c r="A26" s="58"/>
      <c r="B26" s="179"/>
      <c r="C26" s="156" t="s">
        <v>227</v>
      </c>
      <c r="D26" s="554"/>
      <c r="E26" s="392"/>
      <c r="F26" s="475"/>
      <c r="G26" s="240">
        <f>IF(ISBLANK(D26),"",IF(D26="Søderberg",1.7,1.6))</f>
      </c>
      <c r="H26" s="241">
        <f t="shared" si="0"/>
      </c>
      <c r="I26" s="232"/>
      <c r="J26" s="58"/>
      <c r="K26" s="58"/>
      <c r="L26" s="58"/>
      <c r="M26" s="58"/>
      <c r="N26" s="58"/>
      <c r="O26" s="58"/>
      <c r="P26" s="58"/>
      <c r="Q26" s="58"/>
      <c r="R26" s="58"/>
      <c r="S26" s="58"/>
      <c r="T26" s="58"/>
      <c r="U26" s="58"/>
      <c r="V26" s="58"/>
      <c r="W26" s="58"/>
      <c r="X26" s="58"/>
      <c r="Y26" s="58"/>
      <c r="Z26" s="58"/>
      <c r="AA26" s="58"/>
    </row>
    <row r="27" spans="1:27" s="2" customFormat="1" ht="13.5" thickBot="1">
      <c r="A27" s="58"/>
      <c r="B27" s="179"/>
      <c r="C27" s="181"/>
      <c r="D27" s="181"/>
      <c r="E27" s="242">
        <f>SUM(E20:E26)</f>
        <v>0</v>
      </c>
      <c r="F27" s="782" t="s">
        <v>192</v>
      </c>
      <c r="G27" s="783"/>
      <c r="H27" s="242">
        <f>SUM(H20:H26)</f>
        <v>0</v>
      </c>
      <c r="I27" s="232"/>
      <c r="J27" s="58"/>
      <c r="K27" s="58"/>
      <c r="L27" s="58"/>
      <c r="M27" s="58"/>
      <c r="N27" s="58"/>
      <c r="O27" s="58"/>
      <c r="P27" s="58"/>
      <c r="Q27" s="58"/>
      <c r="R27" s="58"/>
      <c r="S27" s="58"/>
      <c r="T27" s="58"/>
      <c r="U27" s="58"/>
      <c r="V27" s="58"/>
      <c r="W27" s="58"/>
      <c r="X27" s="58"/>
      <c r="Y27" s="58"/>
      <c r="Z27" s="58"/>
      <c r="AA27" s="58"/>
    </row>
    <row r="28" spans="1:27" s="2" customFormat="1" ht="13.5" thickBot="1">
      <c r="A28" s="58"/>
      <c r="B28" s="182"/>
      <c r="C28" s="183"/>
      <c r="D28" s="183"/>
      <c r="E28" s="183"/>
      <c r="F28" s="183"/>
      <c r="G28" s="183"/>
      <c r="H28" s="243"/>
      <c r="I28" s="244"/>
      <c r="J28" s="58"/>
      <c r="K28" s="58"/>
      <c r="L28" s="58"/>
      <c r="M28" s="58"/>
      <c r="N28" s="58"/>
      <c r="O28" s="58"/>
      <c r="P28" s="58"/>
      <c r="Q28" s="58"/>
      <c r="R28" s="58"/>
      <c r="S28" s="58"/>
      <c r="T28" s="58"/>
      <c r="U28" s="58"/>
      <c r="V28" s="58"/>
      <c r="W28" s="58"/>
      <c r="X28" s="58"/>
      <c r="Y28" s="58"/>
      <c r="Z28" s="58"/>
      <c r="AA28" s="58"/>
    </row>
    <row r="29" spans="1:26" s="2" customFormat="1" ht="13.5" thickTop="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row>
    <row r="30" spans="1:26" s="2" customFormat="1" ht="12.75">
      <c r="A30" s="58"/>
      <c r="B30" s="58"/>
      <c r="C30" s="57" t="s">
        <v>85</v>
      </c>
      <c r="D30" s="58"/>
      <c r="E30" s="58"/>
      <c r="F30" s="58"/>
      <c r="G30" s="58"/>
      <c r="H30" s="58"/>
      <c r="I30" s="58"/>
      <c r="J30" s="58"/>
      <c r="K30" s="58"/>
      <c r="L30" s="58"/>
      <c r="M30" s="58"/>
      <c r="N30" s="58"/>
      <c r="O30" s="58"/>
      <c r="P30" s="58"/>
      <c r="Q30" s="58"/>
      <c r="R30" s="58"/>
      <c r="S30" s="58"/>
      <c r="T30" s="58"/>
      <c r="U30" s="58"/>
      <c r="V30" s="58"/>
      <c r="W30" s="58"/>
      <c r="X30" s="58"/>
      <c r="Y30" s="58"/>
      <c r="Z30" s="58"/>
    </row>
    <row r="31" spans="1:26" s="2" customFormat="1" ht="12.7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row>
    <row r="32" spans="1:26" s="2" customFormat="1" ht="12.7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1:26" s="2" customFormat="1" ht="12.75">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34" spans="1:26" ht="12.7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2.7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2.7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2.7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2.7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2.7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2.7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9" ht="12.75">
      <c r="A56" s="39"/>
      <c r="B56" s="39"/>
      <c r="C56" s="39"/>
      <c r="D56" s="39"/>
      <c r="E56" s="39"/>
      <c r="F56" s="39"/>
      <c r="G56" s="39"/>
      <c r="H56" s="39"/>
      <c r="I56" s="39"/>
    </row>
    <row r="57" spans="1:9" ht="12.75">
      <c r="A57" s="39"/>
      <c r="B57" s="39"/>
      <c r="C57" s="39"/>
      <c r="D57" s="39"/>
      <c r="E57" s="39"/>
      <c r="F57" s="39"/>
      <c r="G57" s="39"/>
      <c r="H57" s="39"/>
      <c r="I57" s="39"/>
    </row>
  </sheetData>
  <sheetProtection password="E069" sheet="1" objects="1" scenarios="1" selectLockedCells="1"/>
  <mergeCells count="2">
    <mergeCell ref="F27:G27"/>
    <mergeCell ref="F15:G15"/>
  </mergeCells>
  <dataValidations count="1">
    <dataValidation type="list" allowBlank="1" showInputMessage="1" showErrorMessage="1" sqref="D20:D26">
      <formula1>$S$4:$S$5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4" r:id="rId4"/>
  <drawing r:id="rId3"/>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BT100"/>
  <sheetViews>
    <sheetView showGridLines="0" workbookViewId="0" topLeftCell="A1">
      <selection activeCell="G17" sqref="G17"/>
    </sheetView>
  </sheetViews>
  <sheetFormatPr defaultColWidth="9.140625" defaultRowHeight="12.75"/>
  <cols>
    <col min="1" max="1" width="3.57421875" style="0" customWidth="1"/>
    <col min="2" max="2" width="3.140625" style="0" customWidth="1"/>
    <col min="3" max="3" width="27.00390625" style="0" customWidth="1"/>
    <col min="4" max="4" width="17.28125" style="0" customWidth="1"/>
    <col min="8" max="9" width="14.140625" style="0" customWidth="1"/>
    <col min="10" max="10" width="14.57421875" style="0" customWidth="1"/>
    <col min="12" max="12" width="13.57421875" style="0" customWidth="1"/>
    <col min="13" max="13" width="3.421875" style="0" customWidth="1"/>
  </cols>
  <sheetData>
    <row r="1" spans="1:72" ht="18">
      <c r="A1" s="50" t="s">
        <v>56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row>
    <row r="2" spans="1:72" s="193" customFormat="1" ht="12.7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row>
    <row r="3" spans="1:72" s="196" customFormat="1" ht="15.75">
      <c r="A3" s="194" t="s">
        <v>236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95"/>
      <c r="BF3" s="195"/>
      <c r="BG3" s="195"/>
      <c r="BH3" s="195"/>
      <c r="BI3" s="195"/>
      <c r="BJ3" s="195"/>
      <c r="BK3" s="195"/>
      <c r="BL3" s="195"/>
      <c r="BM3" s="195"/>
      <c r="BN3" s="195"/>
      <c r="BO3" s="195"/>
      <c r="BP3" s="195"/>
      <c r="BQ3" s="195"/>
      <c r="BR3" s="195"/>
      <c r="BS3" s="195"/>
      <c r="BT3" s="195"/>
    </row>
    <row r="4" spans="1:72" s="196" customFormat="1" ht="12.75">
      <c r="A4" s="19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row>
    <row r="5" spans="1:72" s="200" customFormat="1" ht="12.75">
      <c r="A5" s="209"/>
      <c r="B5" s="209"/>
      <c r="C5" s="197" t="s">
        <v>179</v>
      </c>
      <c r="D5" s="198"/>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row>
    <row r="6" spans="1:72" s="200" customFormat="1" ht="25.5">
      <c r="A6" s="209"/>
      <c r="B6" s="209"/>
      <c r="C6" s="201" t="s">
        <v>180</v>
      </c>
      <c r="D6" s="202"/>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row>
    <row r="7" spans="1:72" s="200" customFormat="1" ht="12.75">
      <c r="A7" s="209"/>
      <c r="B7" s="209"/>
      <c r="C7" s="199" t="s">
        <v>29</v>
      </c>
      <c r="D7" s="203"/>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row>
    <row r="8" spans="1:72" s="200" customFormat="1" ht="12.75">
      <c r="A8" s="209"/>
      <c r="B8" s="209"/>
      <c r="C8" s="204" t="s">
        <v>15</v>
      </c>
      <c r="D8" s="205"/>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row>
    <row r="9" spans="1:72" s="208" customFormat="1" ht="12.75">
      <c r="A9" s="194"/>
      <c r="B9" s="209"/>
      <c r="C9" s="204" t="s">
        <v>16</v>
      </c>
      <c r="D9" s="206"/>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row>
    <row r="10" spans="1:72" s="208" customFormat="1" ht="13.5" thickBo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row>
    <row r="11" spans="1:72" s="208" customFormat="1" ht="14.25" thickBot="1" thickTop="1">
      <c r="A11" s="207"/>
      <c r="B11" s="246"/>
      <c r="C11" s="247"/>
      <c r="D11" s="247"/>
      <c r="E11" s="247"/>
      <c r="F11" s="247"/>
      <c r="G11" s="247"/>
      <c r="H11" s="247"/>
      <c r="I11" s="247"/>
      <c r="J11" s="247"/>
      <c r="K11" s="247"/>
      <c r="L11" s="247"/>
      <c r="M11" s="248"/>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row>
    <row r="12" spans="1:72" s="200" customFormat="1" ht="12.75">
      <c r="A12" s="199"/>
      <c r="B12" s="215"/>
      <c r="C12" s="216"/>
      <c r="D12" s="210" t="s">
        <v>3</v>
      </c>
      <c r="E12" s="791" t="s">
        <v>4</v>
      </c>
      <c r="F12" s="792"/>
      <c r="G12" s="793"/>
      <c r="H12" s="249" t="s">
        <v>33</v>
      </c>
      <c r="I12" s="211" t="s">
        <v>5</v>
      </c>
      <c r="J12" s="211" t="s">
        <v>6</v>
      </c>
      <c r="K12" s="212" t="s">
        <v>7</v>
      </c>
      <c r="L12" s="213" t="s">
        <v>34</v>
      </c>
      <c r="M12" s="214"/>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row>
    <row r="13" spans="1:72" s="258" customFormat="1" ht="64.5" thickBot="1">
      <c r="A13" s="250"/>
      <c r="B13" s="251"/>
      <c r="C13" s="252"/>
      <c r="D13" s="253" t="s">
        <v>238</v>
      </c>
      <c r="E13" s="253" t="s">
        <v>239</v>
      </c>
      <c r="F13" s="253" t="s">
        <v>240</v>
      </c>
      <c r="G13" s="253" t="s">
        <v>241</v>
      </c>
      <c r="H13" s="253" t="s">
        <v>242</v>
      </c>
      <c r="I13" s="254" t="s">
        <v>243</v>
      </c>
      <c r="J13" s="254" t="s">
        <v>244</v>
      </c>
      <c r="K13" s="255" t="s">
        <v>245</v>
      </c>
      <c r="L13" s="256" t="s">
        <v>194</v>
      </c>
      <c r="M13" s="257"/>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row>
    <row r="14" spans="1:72" s="200" customFormat="1" ht="12.75">
      <c r="A14" s="199"/>
      <c r="B14" s="215"/>
      <c r="C14" s="259" t="s">
        <v>45</v>
      </c>
      <c r="D14" s="260" t="s">
        <v>40</v>
      </c>
      <c r="E14" s="786" t="s">
        <v>31</v>
      </c>
      <c r="F14" s="787"/>
      <c r="G14" s="788"/>
      <c r="H14" s="260" t="s">
        <v>40</v>
      </c>
      <c r="I14" s="260" t="s">
        <v>31</v>
      </c>
      <c r="J14" s="260" t="s">
        <v>40</v>
      </c>
      <c r="K14" s="261" t="s">
        <v>40</v>
      </c>
      <c r="L14" s="260" t="s">
        <v>20</v>
      </c>
      <c r="M14" s="214"/>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row>
    <row r="15" spans="1:72" s="200" customFormat="1" ht="12.75">
      <c r="A15" s="199"/>
      <c r="B15" s="215"/>
      <c r="C15" s="637" t="s">
        <v>132</v>
      </c>
      <c r="D15" s="638">
        <v>1250</v>
      </c>
      <c r="E15" s="639">
        <v>10</v>
      </c>
      <c r="F15" s="639">
        <v>10</v>
      </c>
      <c r="G15" s="639">
        <v>3</v>
      </c>
      <c r="H15" s="638">
        <v>850</v>
      </c>
      <c r="I15" s="639">
        <v>2.5</v>
      </c>
      <c r="J15" s="639">
        <v>0</v>
      </c>
      <c r="K15" s="640">
        <f>0.075*D15</f>
        <v>93.75</v>
      </c>
      <c r="L15" s="641">
        <f>(D15*(100-E15-F15-G15)/100-(H15+J15+K15)*(100-I15)/100)*44/12+D15*0.035*44/16</f>
        <v>275.5729166666667</v>
      </c>
      <c r="M15" s="214"/>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row>
    <row r="16" spans="1:72" s="200" customFormat="1" ht="12.75">
      <c r="A16" s="199"/>
      <c r="B16" s="215"/>
      <c r="C16" s="642"/>
      <c r="D16" s="643"/>
      <c r="E16" s="643"/>
      <c r="F16" s="643"/>
      <c r="G16" s="643"/>
      <c r="H16" s="643"/>
      <c r="I16" s="643"/>
      <c r="J16" s="643"/>
      <c r="K16" s="644"/>
      <c r="L16" s="645"/>
      <c r="M16" s="214"/>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row>
    <row r="17" spans="1:72" s="200" customFormat="1" ht="12.75">
      <c r="A17" s="199"/>
      <c r="B17" s="215"/>
      <c r="C17" s="646" t="s">
        <v>139</v>
      </c>
      <c r="D17" s="647"/>
      <c r="E17" s="648"/>
      <c r="F17" s="648"/>
      <c r="G17" s="648"/>
      <c r="H17" s="647"/>
      <c r="I17" s="648"/>
      <c r="J17" s="649"/>
      <c r="K17" s="650"/>
      <c r="L17" s="651">
        <f aca="true" t="shared" si="0" ref="L17:L23">(D17*(100-IF(ISNUMBER(E17),E17,E$15)-IF(ISNUMBER(F17),F17,F$15)-IF(ISNUMBER(G17),G17,G$15))/100-(H17+J17+IF(ISNUMBER(K17),K17,0.075*D17))*(100-IF(ISNUMBER(I17),I17,I$15))/100)*44/12+(D17*0.035*44/16)</f>
        <v>0</v>
      </c>
      <c r="M17" s="214"/>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row>
    <row r="18" spans="1:72" s="200" customFormat="1" ht="12.75">
      <c r="A18" s="199"/>
      <c r="B18" s="215"/>
      <c r="C18" s="646" t="s">
        <v>140</v>
      </c>
      <c r="D18" s="647"/>
      <c r="E18" s="648"/>
      <c r="F18" s="648"/>
      <c r="G18" s="648"/>
      <c r="H18" s="647"/>
      <c r="I18" s="648"/>
      <c r="J18" s="649"/>
      <c r="K18" s="650"/>
      <c r="L18" s="651">
        <f t="shared" si="0"/>
        <v>0</v>
      </c>
      <c r="M18" s="214"/>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row>
    <row r="19" spans="1:72" s="200" customFormat="1" ht="12.75">
      <c r="A19" s="199"/>
      <c r="B19" s="215"/>
      <c r="C19" s="646" t="s">
        <v>141</v>
      </c>
      <c r="D19" s="647"/>
      <c r="E19" s="648"/>
      <c r="F19" s="648"/>
      <c r="G19" s="648"/>
      <c r="H19" s="647"/>
      <c r="I19" s="648"/>
      <c r="J19" s="649"/>
      <c r="K19" s="650"/>
      <c r="L19" s="651">
        <f t="shared" si="0"/>
        <v>0</v>
      </c>
      <c r="M19" s="214"/>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row>
    <row r="20" spans="1:72" s="200" customFormat="1" ht="12.75">
      <c r="A20" s="199"/>
      <c r="B20" s="215"/>
      <c r="C20" s="646" t="s">
        <v>142</v>
      </c>
      <c r="D20" s="647"/>
      <c r="E20" s="648"/>
      <c r="F20" s="648"/>
      <c r="G20" s="648"/>
      <c r="H20" s="647"/>
      <c r="I20" s="648"/>
      <c r="J20" s="649"/>
      <c r="K20" s="650"/>
      <c r="L20" s="651">
        <f t="shared" si="0"/>
        <v>0</v>
      </c>
      <c r="M20" s="214"/>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row>
    <row r="21" spans="1:72" s="200" customFormat="1" ht="12.75">
      <c r="A21" s="199"/>
      <c r="B21" s="215"/>
      <c r="C21" s="652" t="s">
        <v>225</v>
      </c>
      <c r="D21" s="647"/>
      <c r="E21" s="648"/>
      <c r="F21" s="648"/>
      <c r="G21" s="648"/>
      <c r="H21" s="647"/>
      <c r="I21" s="648"/>
      <c r="J21" s="649"/>
      <c r="K21" s="650"/>
      <c r="L21" s="651">
        <f t="shared" si="0"/>
        <v>0</v>
      </c>
      <c r="M21" s="214"/>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row>
    <row r="22" spans="1:72" s="200" customFormat="1" ht="12.75">
      <c r="A22" s="199"/>
      <c r="B22" s="215"/>
      <c r="C22" s="646" t="s">
        <v>226</v>
      </c>
      <c r="D22" s="647"/>
      <c r="E22" s="648"/>
      <c r="F22" s="648"/>
      <c r="G22" s="648"/>
      <c r="H22" s="647"/>
      <c r="I22" s="648"/>
      <c r="J22" s="649"/>
      <c r="K22" s="650"/>
      <c r="L22" s="651">
        <f t="shared" si="0"/>
        <v>0</v>
      </c>
      <c r="M22" s="214"/>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row>
    <row r="23" spans="1:72" s="200" customFormat="1" ht="13.5" thickBot="1">
      <c r="A23" s="199"/>
      <c r="B23" s="215"/>
      <c r="C23" s="653" t="s">
        <v>227</v>
      </c>
      <c r="D23" s="654"/>
      <c r="E23" s="655"/>
      <c r="F23" s="655"/>
      <c r="G23" s="655"/>
      <c r="H23" s="647"/>
      <c r="I23" s="656"/>
      <c r="J23" s="657"/>
      <c r="K23" s="650"/>
      <c r="L23" s="651">
        <f t="shared" si="0"/>
        <v>0</v>
      </c>
      <c r="M23" s="214"/>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row>
    <row r="24" spans="1:72" s="200" customFormat="1" ht="13.5" thickBot="1">
      <c r="A24" s="199"/>
      <c r="B24" s="215"/>
      <c r="C24" s="658"/>
      <c r="D24" s="387">
        <f>SUM(D17:D23)</f>
        <v>0</v>
      </c>
      <c r="E24" s="658"/>
      <c r="F24" s="658"/>
      <c r="G24" s="658"/>
      <c r="H24" s="388">
        <f>SUM(H17:H23)</f>
        <v>0</v>
      </c>
      <c r="I24" s="766" t="s">
        <v>281</v>
      </c>
      <c r="J24" s="789"/>
      <c r="K24" s="790"/>
      <c r="L24" s="388">
        <f>SUM(L17:L23)</f>
        <v>0</v>
      </c>
      <c r="M24" s="214"/>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row>
    <row r="25" spans="1:72" s="200" customFormat="1" ht="13.5" thickBot="1">
      <c r="A25" s="199"/>
      <c r="B25" s="224"/>
      <c r="C25" s="225"/>
      <c r="D25" s="225"/>
      <c r="E25" s="225"/>
      <c r="F25" s="225"/>
      <c r="G25" s="226"/>
      <c r="H25" s="226"/>
      <c r="I25" s="226"/>
      <c r="J25" s="226"/>
      <c r="K25" s="226"/>
      <c r="L25" s="226"/>
      <c r="M25" s="227"/>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row>
    <row r="26" spans="1:72" s="200" customFormat="1" ht="13.5" thickTop="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row>
    <row r="27" spans="1:72" s="200" customFormat="1" ht="12.75">
      <c r="A27" s="199"/>
      <c r="B27" s="199"/>
      <c r="C27" s="263" t="s">
        <v>85</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row>
    <row r="28" spans="1:72" s="200" customFormat="1" ht="12.75">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row>
    <row r="29" spans="1:72" s="200" customFormat="1" ht="12.75">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row>
    <row r="30" spans="1:72" s="200" customFormat="1" ht="12.75">
      <c r="A30" s="199"/>
      <c r="B30" s="199"/>
      <c r="C30" s="264"/>
      <c r="D30" s="199"/>
      <c r="E30" s="199"/>
      <c r="F30" s="199"/>
      <c r="G30" s="199"/>
      <c r="H30" s="199"/>
      <c r="I30" s="199"/>
      <c r="J30" s="199"/>
      <c r="K30"/>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row>
    <row r="31" spans="1:72" s="200" customFormat="1" ht="12.7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row>
    <row r="32" spans="1:72" s="200" customFormat="1" ht="12.7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row>
    <row r="33" spans="1:72" s="200" customFormat="1" ht="12.7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row>
    <row r="34" spans="1:72" s="200" customFormat="1" ht="12.7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row>
    <row r="35" spans="1:72" s="200" customFormat="1" ht="12.7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row>
    <row r="36" spans="1:72" s="200" customFormat="1" ht="12.75">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row>
    <row r="37" spans="1:72" s="200" customFormat="1" ht="12.75">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row>
    <row r="38" spans="1:72" s="200" customFormat="1" ht="12.75">
      <c r="A38" s="199"/>
      <c r="B38" s="199"/>
      <c r="C38" s="199"/>
      <c r="D38" s="199"/>
      <c r="E38" s="199"/>
      <c r="F38" s="199"/>
      <c r="G38" s="199"/>
      <c r="H38" s="199"/>
      <c r="I38" s="199"/>
      <c r="J38" s="199"/>
      <c r="K38" s="199"/>
      <c r="L38"/>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row>
    <row r="39" spans="1:72" s="200" customFormat="1" ht="12.75">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row>
    <row r="40" spans="1:72" s="200" customFormat="1" ht="12.75">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row>
    <row r="41" spans="1:72" s="200" customFormat="1" ht="12.75">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row>
    <row r="42" spans="1:72" s="200" customFormat="1" ht="12.75">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row>
    <row r="43" spans="1:72" s="200" customFormat="1" ht="12.75">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row>
    <row r="44" spans="1:72" s="200" customFormat="1" ht="12.75">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row>
    <row r="45" spans="1:72" s="200" customFormat="1" ht="12.75">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row>
    <row r="46" spans="1:72" s="200" customFormat="1" ht="12.75">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row>
    <row r="47" spans="1:72" s="200" customFormat="1" ht="12.75">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row>
    <row r="48" spans="1:72" s="200" customFormat="1" ht="12.75">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row>
    <row r="49" spans="1:72" s="200" customFormat="1" ht="12.75">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row>
    <row r="50" spans="1:72" s="200" customFormat="1" ht="12.7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row>
    <row r="51" spans="1:72" s="200" customFormat="1" ht="12.75">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row>
    <row r="52" spans="1:72" s="200" customFormat="1" ht="12.75">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row>
    <row r="53" spans="1:72" s="200" customFormat="1" ht="12.75">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row>
    <row r="54" spans="1:72" s="200" customFormat="1" ht="12.75">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row>
    <row r="55" spans="1:72" s="200" customFormat="1" ht="12.75">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row>
    <row r="56" spans="1:72" s="200" customFormat="1" ht="12.75">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row>
    <row r="57" spans="2:72" s="200" customFormat="1" ht="12.75">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row>
    <row r="58" spans="2:72" s="200" customFormat="1" ht="12.75">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row>
    <row r="59" spans="2:72" s="200" customFormat="1" ht="12.75">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row>
    <row r="60" spans="2:72" s="200" customFormat="1" ht="12.75">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row>
    <row r="61" spans="2:72" s="200" customFormat="1" ht="12.75">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row>
    <row r="62" spans="13:72" s="200" customFormat="1" ht="12.75">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row>
    <row r="63" spans="13:72" s="200" customFormat="1" ht="12.75">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row>
    <row r="64" spans="13:72" s="200" customFormat="1" ht="12.75">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row>
    <row r="65" spans="13:72" s="200" customFormat="1" ht="12.75">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row>
    <row r="66" spans="13:72" s="200" customFormat="1" ht="12.75">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row>
    <row r="67" spans="13:72" s="200" customFormat="1" ht="12.75">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row>
    <row r="68" spans="13:72" s="200" customFormat="1" ht="12.75">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row>
    <row r="69" spans="13:72" s="200" customFormat="1" ht="12.75">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row>
    <row r="70" spans="13:72" s="200" customFormat="1" ht="12.75">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row>
    <row r="71" spans="13:72" s="200" customFormat="1" ht="12.75">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row>
    <row r="72" spans="13:72" s="200" customFormat="1" ht="12.75">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row>
    <row r="73" spans="13:72" s="200" customFormat="1" ht="12.75">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row>
    <row r="74" spans="13:72" s="200" customFormat="1" ht="12.75">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row>
    <row r="75" spans="13:72" s="200" customFormat="1" ht="12.75">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row>
    <row r="76" spans="13:72" s="200" customFormat="1" ht="12.75">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row>
    <row r="77" spans="13:72" s="200" customFormat="1" ht="12.75">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row>
    <row r="78" spans="13:72" s="200" customFormat="1" ht="12.75">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row>
    <row r="79" spans="13:72" s="200" customFormat="1" ht="12.75">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row>
    <row r="80" spans="13:72" s="200" customFormat="1" ht="12.75">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row>
    <row r="81" spans="13:72" s="200" customFormat="1" ht="12.75">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row>
    <row r="82" spans="13:72" ht="12.75">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row>
    <row r="83" spans="13:72" ht="12.75">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row>
    <row r="84" spans="13:72" ht="12.75">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row>
    <row r="85" spans="13:72" ht="12.75">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row>
    <row r="86" spans="13:72" ht="12.75">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row>
    <row r="87" spans="13:72" ht="12.75">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row>
    <row r="88" spans="13:72" ht="12.75">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row>
    <row r="89" spans="13:72" ht="12.75">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row>
    <row r="90" spans="13:72" ht="12.75">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row>
    <row r="91" spans="13:72" ht="12.75">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row>
    <row r="92" spans="13:72" ht="12.75">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row>
    <row r="93" spans="13:72" ht="12.75">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row>
    <row r="94" spans="13:72" ht="12.75">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row>
    <row r="95" spans="13:72" ht="12.75">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row>
    <row r="96" spans="13:72" ht="12.75">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row>
    <row r="97" spans="13:72" ht="12.75">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row>
    <row r="98" spans="13:72" ht="12.75">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row>
    <row r="99" spans="13:72" ht="12.75">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row>
    <row r="100" spans="13:72" ht="12.75">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row>
  </sheetData>
  <sheetProtection password="E069" sheet="1" objects="1" scenarios="1" selectLockedCells="1"/>
  <mergeCells count="3">
    <mergeCell ref="E14:G14"/>
    <mergeCell ref="I24:K24"/>
    <mergeCell ref="E12:G12"/>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r:id="rId5"/>
  <drawing r:id="rId4"/>
  <legacyDrawing r:id="rId3"/>
  <oleObjects>
    <oleObject progId="Equation.3" shapeId="682890" r:id="rId2"/>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A1:W99"/>
  <sheetViews>
    <sheetView workbookViewId="0" topLeftCell="A1">
      <selection activeCell="B4" sqref="B4"/>
    </sheetView>
  </sheetViews>
  <sheetFormatPr defaultColWidth="9.140625" defaultRowHeight="12.75" outlineLevelRow="15"/>
  <cols>
    <col min="1" max="1" width="3.28125" style="0" customWidth="1"/>
    <col min="2" max="2" width="3.00390625" style="0" customWidth="1"/>
    <col min="3" max="3" width="23.421875" style="0" customWidth="1"/>
    <col min="4" max="4" width="12.140625" style="0" customWidth="1"/>
    <col min="5" max="5" width="13.57421875" style="0" customWidth="1"/>
    <col min="6" max="6" width="14.57421875" style="0" customWidth="1"/>
    <col min="7" max="7" width="11.421875" style="0" customWidth="1"/>
    <col min="8" max="8" width="2.421875" style="0" customWidth="1"/>
  </cols>
  <sheetData>
    <row r="1" spans="1:23" ht="18">
      <c r="A1" s="50" t="s">
        <v>56</v>
      </c>
      <c r="B1" s="39"/>
      <c r="C1" s="39"/>
      <c r="D1" s="39"/>
      <c r="E1" s="39"/>
      <c r="F1" s="39"/>
      <c r="G1" s="39"/>
      <c r="H1" s="39"/>
      <c r="I1" s="39"/>
      <c r="J1" s="39"/>
      <c r="K1" s="39"/>
      <c r="L1" s="39"/>
      <c r="M1" s="39"/>
      <c r="N1" s="39"/>
      <c r="O1" s="39"/>
      <c r="P1" s="39"/>
      <c r="Q1" s="39"/>
      <c r="R1" s="39"/>
      <c r="S1" s="39"/>
      <c r="T1" s="39"/>
      <c r="U1" s="39"/>
      <c r="V1" s="39"/>
      <c r="W1" s="39"/>
    </row>
    <row r="2" spans="1:23" ht="12.75">
      <c r="A2" s="39"/>
      <c r="B2" s="39"/>
      <c r="C2" s="39"/>
      <c r="D2" s="39"/>
      <c r="E2" s="39"/>
      <c r="F2" s="39"/>
      <c r="G2" s="39"/>
      <c r="H2" s="39"/>
      <c r="I2" s="39"/>
      <c r="J2" s="39"/>
      <c r="K2" s="39"/>
      <c r="L2" s="39"/>
      <c r="M2" s="39"/>
      <c r="N2" s="39"/>
      <c r="O2" s="39"/>
      <c r="P2" s="39"/>
      <c r="Q2" s="39"/>
      <c r="R2" s="39"/>
      <c r="S2" s="39"/>
      <c r="T2" s="39"/>
      <c r="U2" s="39"/>
      <c r="V2" s="39"/>
      <c r="W2" s="39"/>
    </row>
    <row r="3" spans="1:23" ht="16.5" customHeight="1">
      <c r="A3" s="61" t="s">
        <v>282</v>
      </c>
      <c r="B3" s="62"/>
      <c r="C3" s="62"/>
      <c r="D3" s="62"/>
      <c r="E3" s="39"/>
      <c r="F3" s="39"/>
      <c r="G3" s="39"/>
      <c r="H3" s="39"/>
      <c r="I3" s="39"/>
      <c r="J3" s="55"/>
      <c r="K3" s="39"/>
      <c r="L3" s="39"/>
      <c r="M3" s="39"/>
      <c r="N3" s="39"/>
      <c r="O3" s="39"/>
      <c r="P3" s="39"/>
      <c r="Q3" s="39"/>
      <c r="R3" s="39"/>
      <c r="S3" s="39"/>
      <c r="T3" s="39"/>
      <c r="U3" s="39"/>
      <c r="V3" s="39"/>
      <c r="W3" s="39"/>
    </row>
    <row r="4" spans="1:23" ht="15">
      <c r="A4" s="63"/>
      <c r="B4" s="62"/>
      <c r="C4" s="62"/>
      <c r="D4" s="62"/>
      <c r="E4" s="39"/>
      <c r="F4" s="39"/>
      <c r="G4" s="39"/>
      <c r="H4" s="39"/>
      <c r="I4" s="39"/>
      <c r="J4" s="55"/>
      <c r="K4" s="39"/>
      <c r="L4" s="39"/>
      <c r="M4" s="39"/>
      <c r="N4" s="39"/>
      <c r="O4" s="39"/>
      <c r="P4" s="39"/>
      <c r="Q4" s="39"/>
      <c r="R4" s="39"/>
      <c r="S4" s="39"/>
      <c r="T4" s="39"/>
      <c r="U4" s="39"/>
      <c r="V4" s="39"/>
      <c r="W4" s="39"/>
    </row>
    <row r="5" spans="1:23" ht="15">
      <c r="A5" s="63"/>
      <c r="B5" s="63"/>
      <c r="C5" s="74" t="s">
        <v>179</v>
      </c>
      <c r="D5" s="75"/>
      <c r="E5" s="39"/>
      <c r="F5" s="39"/>
      <c r="G5" s="39"/>
      <c r="H5" s="39"/>
      <c r="I5" s="39"/>
      <c r="J5" s="55"/>
      <c r="K5" s="39"/>
      <c r="L5" s="39"/>
      <c r="M5" s="39"/>
      <c r="N5" s="39"/>
      <c r="O5" s="39"/>
      <c r="P5" s="39"/>
      <c r="Q5" s="39"/>
      <c r="R5" s="39"/>
      <c r="S5" s="39"/>
      <c r="T5" s="39"/>
      <c r="U5" s="39"/>
      <c r="V5" s="39"/>
      <c r="W5" s="39"/>
    </row>
    <row r="6" spans="1:23" ht="22.5">
      <c r="A6" s="63"/>
      <c r="B6" s="63"/>
      <c r="C6" s="91" t="s">
        <v>180</v>
      </c>
      <c r="D6" s="90"/>
      <c r="E6" s="39"/>
      <c r="F6" s="39"/>
      <c r="G6" s="39"/>
      <c r="H6" s="39"/>
      <c r="I6" s="39"/>
      <c r="J6" s="55"/>
      <c r="K6" s="39"/>
      <c r="L6" s="39"/>
      <c r="M6" s="39"/>
      <c r="N6" s="39"/>
      <c r="O6" s="39"/>
      <c r="P6" s="39"/>
      <c r="Q6" s="39"/>
      <c r="R6" s="39"/>
      <c r="S6" s="39"/>
      <c r="T6" s="39"/>
      <c r="U6" s="39"/>
      <c r="V6" s="39"/>
      <c r="W6" s="39"/>
    </row>
    <row r="7" spans="1:23" ht="12" customHeight="1">
      <c r="A7" s="63"/>
      <c r="B7" s="63"/>
      <c r="C7" s="55" t="s">
        <v>29</v>
      </c>
      <c r="D7" s="30"/>
      <c r="E7" s="39"/>
      <c r="F7" s="39"/>
      <c r="G7" s="39"/>
      <c r="H7" s="39"/>
      <c r="I7" s="39"/>
      <c r="J7" s="55"/>
      <c r="K7" s="39"/>
      <c r="L7" s="39"/>
      <c r="M7" s="39"/>
      <c r="N7" s="39"/>
      <c r="O7" s="39"/>
      <c r="P7" s="39"/>
      <c r="Q7" s="39"/>
      <c r="R7" s="39"/>
      <c r="S7" s="39"/>
      <c r="T7" s="39"/>
      <c r="U7" s="39"/>
      <c r="V7" s="39"/>
      <c r="W7" s="39"/>
    </row>
    <row r="8" spans="1:23" ht="12" customHeight="1">
      <c r="A8" s="63"/>
      <c r="B8" s="63"/>
      <c r="C8" s="65" t="s">
        <v>15</v>
      </c>
      <c r="D8" s="31"/>
      <c r="E8" s="39"/>
      <c r="F8" s="39"/>
      <c r="G8" s="39"/>
      <c r="H8" s="39"/>
      <c r="I8" s="39"/>
      <c r="J8" s="55"/>
      <c r="K8" s="39"/>
      <c r="L8" s="39"/>
      <c r="M8" s="39"/>
      <c r="N8" s="39"/>
      <c r="O8" s="39"/>
      <c r="P8" s="39"/>
      <c r="Q8" s="39"/>
      <c r="R8" s="39"/>
      <c r="S8" s="39"/>
      <c r="T8" s="39"/>
      <c r="U8" s="39"/>
      <c r="V8" s="39"/>
      <c r="W8" s="39"/>
    </row>
    <row r="9" spans="1:23" ht="12" customHeight="1">
      <c r="A9" s="59"/>
      <c r="B9" s="63"/>
      <c r="C9" s="65" t="s">
        <v>16</v>
      </c>
      <c r="D9" s="21"/>
      <c r="E9" s="39"/>
      <c r="F9" s="39"/>
      <c r="G9" s="39"/>
      <c r="H9" s="39"/>
      <c r="I9" s="39"/>
      <c r="J9" s="55"/>
      <c r="K9" s="39"/>
      <c r="L9" s="39"/>
      <c r="M9" s="39"/>
      <c r="N9" s="39"/>
      <c r="O9" s="39"/>
      <c r="P9" s="39"/>
      <c r="Q9" s="39"/>
      <c r="R9" s="39"/>
      <c r="S9" s="39"/>
      <c r="T9" s="39"/>
      <c r="U9" s="39"/>
      <c r="V9" s="39"/>
      <c r="W9" s="39"/>
    </row>
    <row r="10" spans="1:23" ht="12" customHeight="1">
      <c r="A10" s="59"/>
      <c r="B10" s="63"/>
      <c r="C10" s="65"/>
      <c r="D10" s="750"/>
      <c r="E10" s="39"/>
      <c r="F10" s="39"/>
      <c r="G10" s="39"/>
      <c r="H10" s="39"/>
      <c r="I10" s="39"/>
      <c r="J10" s="55"/>
      <c r="K10" s="39"/>
      <c r="L10" s="39"/>
      <c r="M10" s="39"/>
      <c r="N10" s="39"/>
      <c r="O10" s="39"/>
      <c r="P10" s="39"/>
      <c r="Q10" s="39"/>
      <c r="R10" s="39"/>
      <c r="S10" s="39"/>
      <c r="T10" s="39"/>
      <c r="U10" s="39"/>
      <c r="V10" s="39"/>
      <c r="W10" s="39"/>
    </row>
    <row r="11" spans="1:23" ht="12" customHeight="1">
      <c r="A11" s="59"/>
      <c r="B11" s="63"/>
      <c r="C11" s="65"/>
      <c r="D11" s="750"/>
      <c r="E11" s="39"/>
      <c r="F11" s="39"/>
      <c r="G11" s="39"/>
      <c r="H11" s="39"/>
      <c r="I11" s="39"/>
      <c r="J11" s="55"/>
      <c r="K11" s="39"/>
      <c r="L11" s="39"/>
      <c r="M11" s="39"/>
      <c r="N11" s="39"/>
      <c r="O11" s="39"/>
      <c r="P11" s="39"/>
      <c r="Q11" s="39"/>
      <c r="R11" s="39"/>
      <c r="S11" s="39"/>
      <c r="T11" s="39"/>
      <c r="U11" s="39"/>
      <c r="V11" s="39"/>
      <c r="W11" s="39"/>
    </row>
    <row r="12" spans="1:23" ht="12" customHeight="1">
      <c r="A12" s="59"/>
      <c r="B12" s="63"/>
      <c r="C12" s="65"/>
      <c r="D12" s="750"/>
      <c r="E12" s="39"/>
      <c r="F12" s="39"/>
      <c r="G12" s="39"/>
      <c r="H12" s="39"/>
      <c r="I12" s="39"/>
      <c r="J12" s="55"/>
      <c r="K12" s="39"/>
      <c r="L12" s="39"/>
      <c r="M12" s="39"/>
      <c r="N12" s="39"/>
      <c r="O12" s="39"/>
      <c r="P12" s="39"/>
      <c r="Q12" s="39"/>
      <c r="R12" s="39"/>
      <c r="S12" s="39"/>
      <c r="T12" s="39"/>
      <c r="U12" s="39"/>
      <c r="V12" s="39"/>
      <c r="W12" s="39"/>
    </row>
    <row r="13" spans="1:23" ht="15">
      <c r="A13" s="63"/>
      <c r="B13" s="63"/>
      <c r="C13" s="55"/>
      <c r="D13" s="55"/>
      <c r="E13" s="39"/>
      <c r="F13" s="39"/>
      <c r="G13" s="39"/>
      <c r="H13" s="39"/>
      <c r="I13" s="39"/>
      <c r="J13" s="55"/>
      <c r="K13" s="39"/>
      <c r="L13" s="39"/>
      <c r="M13" s="39"/>
      <c r="N13" s="39"/>
      <c r="O13" s="39"/>
      <c r="P13" s="39"/>
      <c r="Q13" s="39"/>
      <c r="R13" s="39"/>
      <c r="S13" s="39"/>
      <c r="T13" s="39"/>
      <c r="U13" s="39"/>
      <c r="V13" s="39"/>
      <c r="W13" s="39"/>
    </row>
    <row r="14" spans="1:23" ht="13.5" thickBot="1">
      <c r="A14" s="55"/>
      <c r="B14" s="55"/>
      <c r="C14" s="55"/>
      <c r="D14" s="55"/>
      <c r="E14" s="55"/>
      <c r="F14" s="55"/>
      <c r="G14" s="55"/>
      <c r="H14" s="55"/>
      <c r="I14" s="55"/>
      <c r="J14" s="55"/>
      <c r="K14" s="39"/>
      <c r="L14" s="39"/>
      <c r="M14" s="39"/>
      <c r="N14" s="39"/>
      <c r="O14" s="39"/>
      <c r="P14" s="39"/>
      <c r="Q14" s="39"/>
      <c r="R14" s="39"/>
      <c r="S14" s="39"/>
      <c r="T14" s="39"/>
      <c r="U14" s="39"/>
      <c r="V14" s="39"/>
      <c r="W14" s="39"/>
    </row>
    <row r="15" spans="1:23" ht="14.25" thickBot="1" thickTop="1">
      <c r="A15" s="55"/>
      <c r="B15" s="18"/>
      <c r="C15" s="9"/>
      <c r="D15" s="9"/>
      <c r="E15" s="9"/>
      <c r="F15" s="9"/>
      <c r="G15" s="9"/>
      <c r="H15" s="10"/>
      <c r="I15" s="39"/>
      <c r="J15" s="39"/>
      <c r="K15" s="39"/>
      <c r="L15" s="39"/>
      <c r="M15" s="39"/>
      <c r="N15" s="39"/>
      <c r="O15" s="39"/>
      <c r="P15" s="39"/>
      <c r="Q15" s="39"/>
      <c r="R15" s="39"/>
      <c r="S15" s="39"/>
      <c r="T15" s="39"/>
      <c r="U15" s="39"/>
      <c r="V15" s="39"/>
      <c r="W15" s="39"/>
    </row>
    <row r="16" spans="1:23" ht="12.75">
      <c r="A16" s="55"/>
      <c r="B16" s="19"/>
      <c r="C16" s="11"/>
      <c r="D16" s="191" t="s">
        <v>3</v>
      </c>
      <c r="E16" s="22" t="s">
        <v>4</v>
      </c>
      <c r="F16" s="744" t="s">
        <v>33</v>
      </c>
      <c r="G16" s="23" t="s">
        <v>5</v>
      </c>
      <c r="H16" s="12"/>
      <c r="I16" s="39"/>
      <c r="J16" s="39"/>
      <c r="K16" s="39"/>
      <c r="L16" s="39"/>
      <c r="M16" s="39"/>
      <c r="N16" s="39"/>
      <c r="O16" s="39"/>
      <c r="P16" s="39"/>
      <c r="Q16" s="39"/>
      <c r="R16" s="39"/>
      <c r="S16" s="39"/>
      <c r="T16" s="39"/>
      <c r="U16" s="39"/>
      <c r="V16" s="39"/>
      <c r="W16" s="39"/>
    </row>
    <row r="17" spans="1:23" ht="45.75" thickBot="1">
      <c r="A17" s="64"/>
      <c r="B17" s="33"/>
      <c r="C17" s="34"/>
      <c r="D17" s="35" t="s">
        <v>46</v>
      </c>
      <c r="E17" s="35" t="s">
        <v>47</v>
      </c>
      <c r="F17" s="745" t="s">
        <v>345</v>
      </c>
      <c r="G17" s="24" t="s">
        <v>25</v>
      </c>
      <c r="H17" s="36"/>
      <c r="I17" s="39"/>
      <c r="J17" s="39"/>
      <c r="K17" s="39"/>
      <c r="L17" s="39"/>
      <c r="M17" s="39"/>
      <c r="N17" s="39"/>
      <c r="O17" s="39"/>
      <c r="P17" s="39"/>
      <c r="Q17" s="39"/>
      <c r="R17" s="39"/>
      <c r="S17" s="39"/>
      <c r="T17" s="39"/>
      <c r="U17" s="39"/>
      <c r="V17" s="39"/>
      <c r="W17" s="39"/>
    </row>
    <row r="18" spans="1:23" ht="12.75">
      <c r="A18" s="55"/>
      <c r="B18" s="19"/>
      <c r="C18" s="38" t="s">
        <v>45</v>
      </c>
      <c r="D18" s="37" t="s">
        <v>40</v>
      </c>
      <c r="E18" s="32" t="s">
        <v>284</v>
      </c>
      <c r="F18" s="32" t="s">
        <v>284</v>
      </c>
      <c r="G18" s="76" t="s">
        <v>19</v>
      </c>
      <c r="H18" s="12"/>
      <c r="I18" s="39"/>
      <c r="J18" s="39"/>
      <c r="K18" s="39"/>
      <c r="L18" s="39"/>
      <c r="M18" s="39"/>
      <c r="N18" s="39"/>
      <c r="O18" s="39"/>
      <c r="P18" s="39"/>
      <c r="Q18" s="39"/>
      <c r="R18" s="39"/>
      <c r="S18" s="39"/>
      <c r="T18" s="39"/>
      <c r="U18" s="39"/>
      <c r="V18" s="39"/>
      <c r="W18" s="39"/>
    </row>
    <row r="19" spans="1:23" ht="12.75">
      <c r="A19" s="55"/>
      <c r="B19" s="19"/>
      <c r="C19" s="13" t="s">
        <v>132</v>
      </c>
      <c r="D19" s="14">
        <v>1000</v>
      </c>
      <c r="E19" s="442">
        <v>0.95</v>
      </c>
      <c r="F19" s="746">
        <v>1</v>
      </c>
      <c r="G19" s="20">
        <f>D19*E19*44/106</f>
        <v>394.33962264150944</v>
      </c>
      <c r="H19" s="12"/>
      <c r="I19" s="39"/>
      <c r="J19" s="39"/>
      <c r="K19" s="39"/>
      <c r="L19" s="39"/>
      <c r="M19" s="39"/>
      <c r="N19" s="39"/>
      <c r="O19" s="39"/>
      <c r="P19" s="39"/>
      <c r="Q19" s="39"/>
      <c r="R19" s="39"/>
      <c r="S19" s="39"/>
      <c r="T19" s="39"/>
      <c r="U19" s="39"/>
      <c r="V19" s="39"/>
      <c r="W19" s="39"/>
    </row>
    <row r="20" spans="1:23" ht="4.5" customHeight="1">
      <c r="A20" s="55"/>
      <c r="B20" s="19"/>
      <c r="C20" s="15"/>
      <c r="D20" s="483"/>
      <c r="E20" s="16"/>
      <c r="F20" s="747"/>
      <c r="G20" s="486"/>
      <c r="H20" s="12"/>
      <c r="I20" s="39"/>
      <c r="J20" s="39"/>
      <c r="K20" s="39"/>
      <c r="L20" s="39"/>
      <c r="M20" s="39"/>
      <c r="N20" s="39"/>
      <c r="O20" s="39"/>
      <c r="P20" s="39"/>
      <c r="Q20" s="39"/>
      <c r="R20" s="39"/>
      <c r="S20" s="39"/>
      <c r="T20" s="39"/>
      <c r="U20" s="39"/>
      <c r="V20" s="39"/>
      <c r="W20" s="39"/>
    </row>
    <row r="21" spans="1:23" ht="12.75">
      <c r="A21" s="55"/>
      <c r="B21" s="19"/>
      <c r="C21" s="394" t="s">
        <v>139</v>
      </c>
      <c r="D21" s="484"/>
      <c r="E21" s="443"/>
      <c r="F21" s="748"/>
      <c r="G21" s="29">
        <f>D21*IF(ISNUMBER(E21),E21,E$19)*IF(ISNUMBER(F21),F21,F$19)*44/106</f>
        <v>0</v>
      </c>
      <c r="H21" s="12"/>
      <c r="I21" s="39"/>
      <c r="J21" s="39"/>
      <c r="K21" s="39"/>
      <c r="L21" s="39"/>
      <c r="M21" s="39"/>
      <c r="N21" s="39"/>
      <c r="O21" s="39"/>
      <c r="P21" s="39"/>
      <c r="Q21" s="39"/>
      <c r="R21" s="39"/>
      <c r="S21" s="39"/>
      <c r="T21" s="39"/>
      <c r="U21" s="39"/>
      <c r="V21" s="39"/>
      <c r="W21" s="39"/>
    </row>
    <row r="22" spans="1:23" ht="12.75">
      <c r="A22" s="55"/>
      <c r="B22" s="19"/>
      <c r="C22" s="394" t="s">
        <v>140</v>
      </c>
      <c r="D22" s="484"/>
      <c r="E22" s="443"/>
      <c r="F22" s="748"/>
      <c r="G22" s="29">
        <f aca="true" t="shared" si="0" ref="G22:G27">D22*IF(ISNUMBER(E22),E22,E$19)*IF(ISNUMBER(F22),F22,F$19)*44/106</f>
        <v>0</v>
      </c>
      <c r="H22" s="12"/>
      <c r="I22" s="39"/>
      <c r="J22" s="39"/>
      <c r="K22" s="39"/>
      <c r="L22" s="39"/>
      <c r="M22" s="39"/>
      <c r="N22" s="39"/>
      <c r="O22" s="39"/>
      <c r="P22" s="39"/>
      <c r="Q22" s="39"/>
      <c r="R22" s="39"/>
      <c r="S22" s="39"/>
      <c r="T22" s="39"/>
      <c r="U22" s="39"/>
      <c r="V22" s="39"/>
      <c r="W22" s="39"/>
    </row>
    <row r="23" spans="1:23" ht="12.75">
      <c r="A23" s="55"/>
      <c r="B23" s="19"/>
      <c r="C23" s="394" t="s">
        <v>141</v>
      </c>
      <c r="D23" s="484"/>
      <c r="E23" s="443"/>
      <c r="F23" s="748"/>
      <c r="G23" s="29">
        <f t="shared" si="0"/>
        <v>0</v>
      </c>
      <c r="H23" s="12"/>
      <c r="I23" s="39"/>
      <c r="J23" s="39"/>
      <c r="K23" s="39"/>
      <c r="L23" s="39"/>
      <c r="M23" s="39"/>
      <c r="N23" s="39"/>
      <c r="O23" s="39"/>
      <c r="P23" s="39"/>
      <c r="Q23" s="39"/>
      <c r="R23" s="39"/>
      <c r="S23" s="39"/>
      <c r="T23" s="39"/>
      <c r="U23" s="39"/>
      <c r="V23" s="39"/>
      <c r="W23" s="39"/>
    </row>
    <row r="24" spans="1:23" ht="12.75">
      <c r="A24" s="55"/>
      <c r="B24" s="19"/>
      <c r="C24" s="394" t="s">
        <v>142</v>
      </c>
      <c r="D24" s="484"/>
      <c r="E24" s="443"/>
      <c r="F24" s="748"/>
      <c r="G24" s="29">
        <f t="shared" si="0"/>
        <v>0</v>
      </c>
      <c r="H24" s="12"/>
      <c r="I24" s="39"/>
      <c r="J24" s="39"/>
      <c r="K24" s="39"/>
      <c r="L24" s="39"/>
      <c r="M24" s="39"/>
      <c r="N24" s="39"/>
      <c r="O24" s="39"/>
      <c r="P24" s="39"/>
      <c r="Q24" s="39"/>
      <c r="R24" s="39"/>
      <c r="S24" s="39"/>
      <c r="T24" s="39"/>
      <c r="U24" s="39"/>
      <c r="V24" s="39"/>
      <c r="W24" s="39"/>
    </row>
    <row r="25" spans="1:23" ht="12.75">
      <c r="A25" s="55"/>
      <c r="B25" s="19"/>
      <c r="C25" s="395" t="s">
        <v>225</v>
      </c>
      <c r="D25" s="484"/>
      <c r="E25" s="443"/>
      <c r="F25" s="748"/>
      <c r="G25" s="29">
        <f t="shared" si="0"/>
        <v>0</v>
      </c>
      <c r="H25" s="12"/>
      <c r="I25" s="39"/>
      <c r="J25" s="39"/>
      <c r="K25" s="39"/>
      <c r="L25" s="39"/>
      <c r="M25" s="39"/>
      <c r="N25" s="39"/>
      <c r="O25" s="39"/>
      <c r="P25" s="39"/>
      <c r="Q25" s="39"/>
      <c r="R25" s="39"/>
      <c r="S25" s="39"/>
      <c r="T25" s="39"/>
      <c r="U25" s="39"/>
      <c r="V25" s="39"/>
      <c r="W25" s="39"/>
    </row>
    <row r="26" spans="1:23" ht="12.75">
      <c r="A26" s="55"/>
      <c r="B26" s="19"/>
      <c r="C26" s="394" t="s">
        <v>226</v>
      </c>
      <c r="D26" s="484"/>
      <c r="E26" s="443"/>
      <c r="F26" s="748"/>
      <c r="G26" s="29">
        <f t="shared" si="0"/>
        <v>0</v>
      </c>
      <c r="H26" s="12"/>
      <c r="I26" s="39"/>
      <c r="J26" s="39"/>
      <c r="K26" s="39"/>
      <c r="L26" s="39"/>
      <c r="M26" s="39"/>
      <c r="N26" s="39"/>
      <c r="O26" s="39"/>
      <c r="P26" s="39"/>
      <c r="Q26" s="39"/>
      <c r="R26" s="39"/>
      <c r="S26" s="39"/>
      <c r="T26" s="39"/>
      <c r="U26" s="39"/>
      <c r="V26" s="39"/>
      <c r="W26" s="39"/>
    </row>
    <row r="27" spans="1:23" ht="13.5" thickBot="1">
      <c r="A27" s="55"/>
      <c r="B27" s="19"/>
      <c r="C27" s="396" t="s">
        <v>227</v>
      </c>
      <c r="D27" s="485"/>
      <c r="E27" s="444"/>
      <c r="F27" s="749"/>
      <c r="G27" s="29">
        <f t="shared" si="0"/>
        <v>0</v>
      </c>
      <c r="H27" s="12"/>
      <c r="I27" s="39"/>
      <c r="J27" s="39"/>
      <c r="K27" s="39"/>
      <c r="L27" s="39"/>
      <c r="M27" s="39"/>
      <c r="N27" s="39"/>
      <c r="O27" s="39"/>
      <c r="P27" s="39"/>
      <c r="Q27" s="39"/>
      <c r="R27" s="39"/>
      <c r="S27" s="39"/>
      <c r="T27" s="39"/>
      <c r="U27" s="39"/>
      <c r="V27" s="39"/>
      <c r="W27" s="39"/>
    </row>
    <row r="28" spans="1:23" ht="13.5" thickBot="1">
      <c r="A28" s="55"/>
      <c r="B28" s="19"/>
      <c r="C28" s="794" t="s">
        <v>278</v>
      </c>
      <c r="D28" s="795"/>
      <c r="E28" s="796"/>
      <c r="F28" s="743"/>
      <c r="G28" s="92"/>
      <c r="H28" s="12"/>
      <c r="I28" s="39"/>
      <c r="J28" s="39"/>
      <c r="K28" s="39"/>
      <c r="L28" s="39"/>
      <c r="M28" s="39"/>
      <c r="N28" s="39"/>
      <c r="O28" s="39"/>
      <c r="P28" s="39"/>
      <c r="Q28" s="39"/>
      <c r="R28" s="39"/>
      <c r="S28" s="39"/>
      <c r="T28" s="39"/>
      <c r="U28" s="39"/>
      <c r="V28" s="39"/>
      <c r="W28" s="39"/>
    </row>
    <row r="29" spans="1:23" ht="13.5" thickBot="1">
      <c r="A29" s="55"/>
      <c r="B29" s="6"/>
      <c r="C29" s="7"/>
      <c r="D29" s="7"/>
      <c r="E29" s="7"/>
      <c r="F29" s="7"/>
      <c r="G29" s="7"/>
      <c r="H29" s="8"/>
      <c r="I29" s="39"/>
      <c r="J29" s="39"/>
      <c r="K29" s="39"/>
      <c r="L29" s="39"/>
      <c r="M29" s="39"/>
      <c r="N29" s="39"/>
      <c r="O29" s="39"/>
      <c r="P29" s="39"/>
      <c r="Q29" s="39"/>
      <c r="R29" s="39"/>
      <c r="S29" s="39"/>
      <c r="T29" s="39"/>
      <c r="U29" s="39"/>
      <c r="V29" s="39"/>
      <c r="W29" s="39"/>
    </row>
    <row r="30" spans="1:23" ht="13.5" thickTop="1">
      <c r="A30" s="39"/>
      <c r="B30" s="263" t="s">
        <v>85</v>
      </c>
      <c r="C30" s="39"/>
      <c r="D30" s="39"/>
      <c r="E30" s="39"/>
      <c r="F30" s="39"/>
      <c r="G30" s="39"/>
      <c r="H30" s="39"/>
      <c r="I30" s="39"/>
      <c r="J30" s="39"/>
      <c r="K30" s="39"/>
      <c r="L30" s="39"/>
      <c r="M30" s="39"/>
      <c r="N30" s="39"/>
      <c r="O30" s="39"/>
      <c r="P30" s="39"/>
      <c r="Q30" s="39"/>
      <c r="R30" s="39"/>
      <c r="S30" s="39"/>
      <c r="T30" s="39"/>
      <c r="U30" s="39"/>
      <c r="V30" s="39"/>
      <c r="W30" s="39"/>
    </row>
    <row r="31" spans="1:23" ht="12.75">
      <c r="A31" s="39"/>
      <c r="B31" s="39"/>
      <c r="C31" s="39"/>
      <c r="D31" s="39"/>
      <c r="E31" s="39"/>
      <c r="F31" s="39"/>
      <c r="G31" s="39"/>
      <c r="H31" s="39"/>
      <c r="I31" s="39"/>
      <c r="J31" s="39"/>
      <c r="K31" s="39"/>
      <c r="L31" s="39"/>
      <c r="M31" s="39"/>
      <c r="N31" s="39"/>
      <c r="O31" s="39"/>
      <c r="P31" s="39"/>
      <c r="Q31" s="39"/>
      <c r="R31" s="39"/>
      <c r="S31" s="39"/>
      <c r="T31" s="39"/>
      <c r="U31" s="39"/>
      <c r="V31" s="39"/>
      <c r="W31" s="39"/>
    </row>
    <row r="32" spans="1:23" ht="12.75">
      <c r="A32" s="39"/>
      <c r="B32" s="39"/>
      <c r="C32" s="39"/>
      <c r="D32" s="39"/>
      <c r="E32" s="39"/>
      <c r="F32" s="39"/>
      <c r="G32" s="39"/>
      <c r="H32" s="39"/>
      <c r="I32" s="39"/>
      <c r="J32" s="39"/>
      <c r="K32" s="39"/>
      <c r="L32" s="39"/>
      <c r="M32" s="39"/>
      <c r="N32" s="39"/>
      <c r="O32" s="39"/>
      <c r="P32" s="39"/>
      <c r="Q32" s="39"/>
      <c r="R32" s="39"/>
      <c r="S32" s="39"/>
      <c r="T32" s="39"/>
      <c r="U32" s="39"/>
      <c r="V32" s="39"/>
      <c r="W32" s="39"/>
    </row>
    <row r="33" spans="1:23" ht="12.75">
      <c r="A33" s="39"/>
      <c r="B33" s="39"/>
      <c r="C33" s="39"/>
      <c r="D33" s="39"/>
      <c r="E33" s="39"/>
      <c r="F33" s="39"/>
      <c r="G33" s="39"/>
      <c r="H33" s="39"/>
      <c r="I33" s="39"/>
      <c r="J33" s="39"/>
      <c r="K33" s="39"/>
      <c r="L33" s="39"/>
      <c r="M33" s="39"/>
      <c r="N33" s="39"/>
      <c r="O33" s="39"/>
      <c r="P33" s="39"/>
      <c r="Q33" s="39"/>
      <c r="R33" s="39"/>
      <c r="S33" s="39"/>
      <c r="T33" s="39"/>
      <c r="U33" s="39"/>
      <c r="V33" s="39"/>
      <c r="W33" s="39"/>
    </row>
    <row r="34" spans="1:23" ht="12.75">
      <c r="A34" s="39"/>
      <c r="B34" s="39"/>
      <c r="C34" s="39"/>
      <c r="D34" s="39"/>
      <c r="E34" s="39"/>
      <c r="F34" s="39"/>
      <c r="G34" s="39"/>
      <c r="H34" s="39"/>
      <c r="I34" s="39"/>
      <c r="J34" s="39"/>
      <c r="K34" s="39"/>
      <c r="L34" s="39"/>
      <c r="M34" s="39"/>
      <c r="N34" s="39"/>
      <c r="O34" s="39"/>
      <c r="P34" s="39"/>
      <c r="Q34" s="39"/>
      <c r="R34" s="39"/>
      <c r="S34" s="39"/>
      <c r="T34" s="39"/>
      <c r="U34" s="39"/>
      <c r="V34" s="39"/>
      <c r="W34" s="39"/>
    </row>
    <row r="35" spans="1:23" ht="12.75">
      <c r="A35" s="39"/>
      <c r="B35" s="39"/>
      <c r="C35" s="39"/>
      <c r="D35" s="39"/>
      <c r="E35" s="39"/>
      <c r="F35" s="39"/>
      <c r="G35" s="39"/>
      <c r="H35" s="39"/>
      <c r="I35" s="39"/>
      <c r="J35" s="39"/>
      <c r="K35" s="39"/>
      <c r="L35" s="39"/>
      <c r="M35" s="39"/>
      <c r="N35" s="39"/>
      <c r="O35" s="39"/>
      <c r="P35" s="39"/>
      <c r="Q35" s="39"/>
      <c r="R35" s="39"/>
      <c r="S35" s="39"/>
      <c r="T35" s="39"/>
      <c r="U35" s="39"/>
      <c r="V35" s="39"/>
      <c r="W35" s="39"/>
    </row>
    <row r="36" spans="1:23" ht="12.75">
      <c r="A36" s="39"/>
      <c r="B36" s="39"/>
      <c r="C36" s="39"/>
      <c r="D36" s="39"/>
      <c r="E36" s="39"/>
      <c r="F36" s="39"/>
      <c r="G36" s="39"/>
      <c r="H36" s="39"/>
      <c r="I36" s="39"/>
      <c r="J36" s="39"/>
      <c r="K36" s="39"/>
      <c r="L36" s="39"/>
      <c r="M36" s="39"/>
      <c r="N36" s="39"/>
      <c r="O36" s="39"/>
      <c r="P36" s="39"/>
      <c r="Q36" s="39"/>
      <c r="R36" s="39"/>
      <c r="S36" s="39"/>
      <c r="T36" s="39"/>
      <c r="U36" s="39"/>
      <c r="V36" s="39"/>
      <c r="W36" s="39"/>
    </row>
    <row r="37" spans="1:23" ht="12.75">
      <c r="A37" s="39"/>
      <c r="B37" s="39"/>
      <c r="C37" s="39"/>
      <c r="D37" s="39"/>
      <c r="E37" s="39"/>
      <c r="F37" s="39"/>
      <c r="G37" s="39"/>
      <c r="H37" s="39"/>
      <c r="I37" s="39"/>
      <c r="J37" s="39"/>
      <c r="K37" s="39"/>
      <c r="L37" s="39"/>
      <c r="M37" s="39"/>
      <c r="N37" s="39"/>
      <c r="O37" s="39"/>
      <c r="P37" s="39"/>
      <c r="Q37" s="39"/>
      <c r="R37" s="39"/>
      <c r="S37" s="39"/>
      <c r="T37" s="39"/>
      <c r="U37" s="39"/>
      <c r="V37" s="39"/>
      <c r="W37" s="39"/>
    </row>
    <row r="38" spans="1:23" ht="12.75">
      <c r="A38" s="39"/>
      <c r="B38" s="39"/>
      <c r="C38" s="39"/>
      <c r="D38" s="39"/>
      <c r="E38" s="39"/>
      <c r="F38" s="39"/>
      <c r="G38" s="39"/>
      <c r="H38" s="39"/>
      <c r="I38" s="39"/>
      <c r="J38" s="39"/>
      <c r="K38" s="39"/>
      <c r="L38" s="39"/>
      <c r="M38" s="39"/>
      <c r="N38" s="39"/>
      <c r="O38" s="39"/>
      <c r="P38" s="39"/>
      <c r="Q38" s="39"/>
      <c r="R38" s="39"/>
      <c r="S38" s="39"/>
      <c r="T38" s="39"/>
      <c r="U38" s="39"/>
      <c r="V38" s="39"/>
      <c r="W38" s="39"/>
    </row>
    <row r="39" spans="1:23" ht="12.75">
      <c r="A39" s="39"/>
      <c r="B39" s="39"/>
      <c r="C39" s="39"/>
      <c r="D39" s="39"/>
      <c r="E39" s="39"/>
      <c r="F39" s="39"/>
      <c r="G39" s="39"/>
      <c r="H39" s="39"/>
      <c r="I39" s="39"/>
      <c r="J39" s="39"/>
      <c r="K39" s="39"/>
      <c r="L39" s="39"/>
      <c r="M39" s="39"/>
      <c r="N39" s="39"/>
      <c r="O39" s="39"/>
      <c r="P39" s="39"/>
      <c r="Q39" s="39"/>
      <c r="R39" s="39"/>
      <c r="S39" s="39"/>
      <c r="T39" s="39"/>
      <c r="U39" s="39"/>
      <c r="V39" s="39"/>
      <c r="W39" s="39"/>
    </row>
    <row r="40" spans="1:23" ht="12.75">
      <c r="A40" s="39"/>
      <c r="B40" s="39"/>
      <c r="C40" s="39"/>
      <c r="D40" s="39"/>
      <c r="E40" s="39"/>
      <c r="F40" s="39"/>
      <c r="G40" s="39"/>
      <c r="H40" s="39"/>
      <c r="I40" s="39"/>
      <c r="J40" s="39"/>
      <c r="K40" s="39"/>
      <c r="L40" s="39"/>
      <c r="M40" s="39"/>
      <c r="N40" s="39"/>
      <c r="O40" s="39"/>
      <c r="P40" s="39"/>
      <c r="Q40" s="39"/>
      <c r="R40" s="39"/>
      <c r="S40" s="39"/>
      <c r="T40" s="39"/>
      <c r="U40" s="39"/>
      <c r="V40" s="39"/>
      <c r="W40" s="39"/>
    </row>
    <row r="41" spans="1:23" ht="12.75">
      <c r="A41" s="39"/>
      <c r="B41" s="39"/>
      <c r="C41" s="39"/>
      <c r="D41" s="39"/>
      <c r="E41" s="39"/>
      <c r="F41" s="39"/>
      <c r="G41" s="39"/>
      <c r="H41" s="39"/>
      <c r="I41" s="39"/>
      <c r="J41" s="39"/>
      <c r="K41" s="39"/>
      <c r="L41" s="39"/>
      <c r="M41" s="39"/>
      <c r="N41" s="39"/>
      <c r="O41" s="39"/>
      <c r="P41" s="39"/>
      <c r="Q41" s="39"/>
      <c r="R41" s="39"/>
      <c r="S41" s="39"/>
      <c r="T41" s="39"/>
      <c r="U41" s="39"/>
      <c r="V41" s="39"/>
      <c r="W41" s="39"/>
    </row>
    <row r="42" spans="1:23" ht="12.75">
      <c r="A42" s="39"/>
      <c r="B42" s="39"/>
      <c r="C42" s="39"/>
      <c r="D42" s="39"/>
      <c r="E42" s="39"/>
      <c r="F42" s="39"/>
      <c r="G42" s="39"/>
      <c r="H42" s="39"/>
      <c r="I42" s="39"/>
      <c r="J42" s="39"/>
      <c r="K42" s="39"/>
      <c r="L42" s="39"/>
      <c r="M42" s="39"/>
      <c r="N42" s="39"/>
      <c r="O42" s="39"/>
      <c r="P42" s="39"/>
      <c r="Q42" s="39"/>
      <c r="R42" s="39"/>
      <c r="S42" s="39"/>
      <c r="T42" s="39"/>
      <c r="U42" s="39"/>
      <c r="V42" s="39"/>
      <c r="W42" s="39"/>
    </row>
    <row r="43" spans="1:23" ht="12.75">
      <c r="A43" s="39"/>
      <c r="B43" s="39"/>
      <c r="C43" s="39"/>
      <c r="D43" s="39"/>
      <c r="E43" s="39"/>
      <c r="F43" s="39"/>
      <c r="G43" s="39"/>
      <c r="H43" s="39"/>
      <c r="I43" s="39"/>
      <c r="J43" s="39"/>
      <c r="K43" s="39"/>
      <c r="L43" s="39"/>
      <c r="M43" s="39"/>
      <c r="N43" s="39"/>
      <c r="O43" s="39"/>
      <c r="P43" s="39"/>
      <c r="Q43" s="39"/>
      <c r="R43" s="39"/>
      <c r="S43" s="39"/>
      <c r="T43" s="39"/>
      <c r="U43" s="39"/>
      <c r="V43" s="39"/>
      <c r="W43" s="39"/>
    </row>
    <row r="44" spans="1:23" ht="12.75">
      <c r="A44" s="39"/>
      <c r="B44" s="39"/>
      <c r="C44" s="39"/>
      <c r="D44" s="39"/>
      <c r="E44" s="39"/>
      <c r="F44" s="39"/>
      <c r="G44" s="39"/>
      <c r="H44" s="39"/>
      <c r="I44" s="39"/>
      <c r="J44" s="39"/>
      <c r="K44" s="39"/>
      <c r="L44" s="39"/>
      <c r="M44" s="39"/>
      <c r="N44" s="39"/>
      <c r="O44" s="39"/>
      <c r="P44" s="39"/>
      <c r="Q44" s="39"/>
      <c r="R44" s="39"/>
      <c r="S44" s="39"/>
      <c r="T44" s="39"/>
      <c r="U44" s="39"/>
      <c r="V44" s="39"/>
      <c r="W44" s="39"/>
    </row>
    <row r="45" spans="1:23" ht="12.75">
      <c r="A45" s="39"/>
      <c r="B45" s="39"/>
      <c r="C45" s="39"/>
      <c r="D45" s="39"/>
      <c r="E45" s="39"/>
      <c r="F45" s="39"/>
      <c r="G45" s="39"/>
      <c r="H45" s="39"/>
      <c r="I45" s="39"/>
      <c r="J45" s="39"/>
      <c r="K45" s="39"/>
      <c r="L45" s="39"/>
      <c r="M45" s="39"/>
      <c r="N45" s="39"/>
      <c r="O45" s="39"/>
      <c r="P45" s="39"/>
      <c r="Q45" s="39"/>
      <c r="R45" s="39"/>
      <c r="S45" s="39"/>
      <c r="T45" s="39"/>
      <c r="U45" s="39"/>
      <c r="V45" s="39"/>
      <c r="W45" s="39"/>
    </row>
    <row r="46" spans="1:23" ht="12.75">
      <c r="A46" s="39"/>
      <c r="B46" s="39"/>
      <c r="C46" s="39"/>
      <c r="D46" s="39"/>
      <c r="E46" s="39"/>
      <c r="F46" s="39"/>
      <c r="G46" s="39"/>
      <c r="H46" s="39"/>
      <c r="I46" s="39"/>
      <c r="J46" s="39"/>
      <c r="K46" s="39"/>
      <c r="L46" s="39"/>
      <c r="M46" s="39"/>
      <c r="N46" s="39"/>
      <c r="O46" s="39"/>
      <c r="P46" s="39"/>
      <c r="Q46" s="39"/>
      <c r="R46" s="39"/>
      <c r="S46" s="39"/>
      <c r="T46" s="39"/>
      <c r="U46" s="39"/>
      <c r="V46" s="39"/>
      <c r="W46" s="39"/>
    </row>
    <row r="47" spans="1:23" ht="12.75">
      <c r="A47" s="39"/>
      <c r="B47" s="39"/>
      <c r="C47" s="39"/>
      <c r="D47" s="39"/>
      <c r="E47" s="39"/>
      <c r="F47" s="39"/>
      <c r="G47" s="39"/>
      <c r="H47" s="39"/>
      <c r="I47" s="39"/>
      <c r="J47" s="39"/>
      <c r="K47" s="39"/>
      <c r="L47" s="39"/>
      <c r="M47" s="39"/>
      <c r="N47" s="39"/>
      <c r="O47" s="39"/>
      <c r="P47" s="39"/>
      <c r="Q47" s="39"/>
      <c r="R47" s="39"/>
      <c r="S47" s="39"/>
      <c r="T47" s="39"/>
      <c r="U47" s="39"/>
      <c r="V47" s="39"/>
      <c r="W47" s="39"/>
    </row>
    <row r="48" spans="1:23" ht="12.75">
      <c r="A48" s="39"/>
      <c r="B48" s="39"/>
      <c r="C48" s="39"/>
      <c r="D48" s="39"/>
      <c r="E48" s="39"/>
      <c r="F48" s="39"/>
      <c r="G48" s="39"/>
      <c r="H48" s="39"/>
      <c r="I48" s="39"/>
      <c r="J48" s="39"/>
      <c r="K48" s="39"/>
      <c r="L48" s="39"/>
      <c r="M48" s="39"/>
      <c r="N48" s="39"/>
      <c r="O48" s="39"/>
      <c r="P48" s="39"/>
      <c r="Q48" s="39"/>
      <c r="R48" s="39"/>
      <c r="S48" s="39"/>
      <c r="T48" s="39"/>
      <c r="U48" s="39"/>
      <c r="V48" s="39"/>
      <c r="W48" s="39"/>
    </row>
    <row r="49" spans="1:23" ht="12.75">
      <c r="A49" s="39"/>
      <c r="B49" s="39"/>
      <c r="C49" s="39"/>
      <c r="D49" s="39"/>
      <c r="E49" s="39"/>
      <c r="F49" s="39"/>
      <c r="G49" s="39"/>
      <c r="H49" s="39"/>
      <c r="I49" s="39"/>
      <c r="J49" s="39"/>
      <c r="K49" s="39"/>
      <c r="L49" s="39"/>
      <c r="M49" s="39"/>
      <c r="N49" s="39"/>
      <c r="O49" s="39"/>
      <c r="P49" s="39"/>
      <c r="Q49" s="39"/>
      <c r="R49" s="39"/>
      <c r="S49" s="39"/>
      <c r="T49" s="39"/>
      <c r="U49" s="39"/>
      <c r="V49" s="39"/>
      <c r="W49" s="39"/>
    </row>
    <row r="50" spans="1:23" ht="12.75">
      <c r="A50" s="39"/>
      <c r="B50" s="39"/>
      <c r="C50" s="39"/>
      <c r="D50" s="39"/>
      <c r="E50" s="39"/>
      <c r="F50" s="39"/>
      <c r="G50" s="39"/>
      <c r="H50" s="39"/>
      <c r="I50" s="39"/>
      <c r="J50" s="39"/>
      <c r="K50" s="39"/>
      <c r="L50" s="39"/>
      <c r="M50" s="39"/>
      <c r="N50" s="39"/>
      <c r="O50" s="39"/>
      <c r="P50" s="39"/>
      <c r="Q50" s="39"/>
      <c r="R50" s="39"/>
      <c r="S50" s="39"/>
      <c r="T50" s="39"/>
      <c r="U50" s="39"/>
      <c r="V50" s="39"/>
      <c r="W50" s="39"/>
    </row>
    <row r="51" spans="1:23" ht="12.75">
      <c r="A51" s="39"/>
      <c r="B51" s="39"/>
      <c r="C51" s="39"/>
      <c r="D51" s="39"/>
      <c r="E51" s="39"/>
      <c r="F51" s="39"/>
      <c r="G51" s="39"/>
      <c r="H51" s="39"/>
      <c r="I51" s="39"/>
      <c r="J51" s="39"/>
      <c r="K51" s="39"/>
      <c r="L51" s="39"/>
      <c r="M51" s="39"/>
      <c r="N51" s="39"/>
      <c r="O51" s="39"/>
      <c r="P51" s="39"/>
      <c r="Q51" s="39"/>
      <c r="R51" s="39"/>
      <c r="S51" s="39"/>
      <c r="T51" s="39"/>
      <c r="U51" s="39"/>
      <c r="V51" s="39"/>
      <c r="W51" s="39"/>
    </row>
    <row r="52" spans="1:23" ht="12.75">
      <c r="A52" s="39"/>
      <c r="B52" s="39"/>
      <c r="C52" s="39"/>
      <c r="D52" s="39"/>
      <c r="E52" s="39"/>
      <c r="F52" s="39"/>
      <c r="G52" s="39"/>
      <c r="H52" s="39"/>
      <c r="I52" s="39"/>
      <c r="J52" s="39"/>
      <c r="K52" s="39"/>
      <c r="L52" s="39"/>
      <c r="M52" s="39"/>
      <c r="N52" s="39"/>
      <c r="O52" s="39"/>
      <c r="P52" s="39"/>
      <c r="Q52" s="39"/>
      <c r="R52" s="39"/>
      <c r="S52" s="39"/>
      <c r="T52" s="39"/>
      <c r="U52" s="39"/>
      <c r="V52" s="39"/>
      <c r="W52" s="39"/>
    </row>
    <row r="53" spans="1:23" ht="12.75">
      <c r="A53" s="39"/>
      <c r="B53" s="39"/>
      <c r="C53" s="39"/>
      <c r="D53" s="39"/>
      <c r="E53" s="39"/>
      <c r="F53" s="39"/>
      <c r="G53" s="39"/>
      <c r="H53" s="39"/>
      <c r="I53" s="39"/>
      <c r="J53" s="39"/>
      <c r="K53" s="39"/>
      <c r="L53" s="39"/>
      <c r="M53" s="39"/>
      <c r="N53" s="39"/>
      <c r="O53" s="39"/>
      <c r="P53" s="39"/>
      <c r="Q53" s="39"/>
      <c r="R53" s="39"/>
      <c r="S53" s="39"/>
      <c r="T53" s="39"/>
      <c r="U53" s="39"/>
      <c r="V53" s="39"/>
      <c r="W53" s="39"/>
    </row>
    <row r="54" spans="1:23" ht="12.75">
      <c r="A54" s="39"/>
      <c r="B54" s="39"/>
      <c r="C54" s="39"/>
      <c r="D54" s="39"/>
      <c r="E54" s="39"/>
      <c r="F54" s="39"/>
      <c r="G54" s="39"/>
      <c r="H54" s="39"/>
      <c r="I54" s="39"/>
      <c r="J54" s="39"/>
      <c r="K54" s="39"/>
      <c r="L54" s="39"/>
      <c r="M54" s="39"/>
      <c r="N54" s="39"/>
      <c r="O54" s="39"/>
      <c r="P54" s="39"/>
      <c r="Q54" s="39"/>
      <c r="R54" s="39"/>
      <c r="S54" s="39"/>
      <c r="T54" s="39"/>
      <c r="U54" s="39"/>
      <c r="V54" s="39"/>
      <c r="W54" s="39"/>
    </row>
    <row r="55" spans="1:23" ht="12.75">
      <c r="A55" s="39"/>
      <c r="B55" s="39"/>
      <c r="C55" s="39"/>
      <c r="D55" s="39"/>
      <c r="E55" s="39"/>
      <c r="F55" s="39"/>
      <c r="G55" s="39"/>
      <c r="H55" s="39"/>
      <c r="I55" s="39"/>
      <c r="J55" s="39"/>
      <c r="K55" s="39"/>
      <c r="L55" s="39"/>
      <c r="M55" s="39"/>
      <c r="N55" s="39"/>
      <c r="O55" s="39"/>
      <c r="P55" s="39"/>
      <c r="Q55" s="39"/>
      <c r="R55" s="39"/>
      <c r="S55" s="39"/>
      <c r="T55" s="39"/>
      <c r="U55" s="39"/>
      <c r="V55" s="39"/>
      <c r="W55" s="39"/>
    </row>
    <row r="56" spans="1:23" ht="12.75">
      <c r="A56" s="39"/>
      <c r="B56" s="39"/>
      <c r="C56" s="39"/>
      <c r="D56" s="39"/>
      <c r="E56" s="39"/>
      <c r="F56" s="39"/>
      <c r="G56" s="39"/>
      <c r="H56" s="39"/>
      <c r="I56" s="39"/>
      <c r="J56" s="39"/>
      <c r="K56" s="39"/>
      <c r="L56" s="39"/>
      <c r="M56" s="39"/>
      <c r="N56" s="39"/>
      <c r="O56" s="39"/>
      <c r="P56" s="39"/>
      <c r="Q56" s="39"/>
      <c r="R56" s="39"/>
      <c r="S56" s="39"/>
      <c r="T56" s="39"/>
      <c r="U56" s="39"/>
      <c r="V56" s="39"/>
      <c r="W56" s="39"/>
    </row>
    <row r="57" spans="1:23" ht="12.75">
      <c r="A57" s="39"/>
      <c r="B57" s="39"/>
      <c r="C57" s="39"/>
      <c r="D57" s="39"/>
      <c r="E57" s="39"/>
      <c r="F57" s="39"/>
      <c r="G57" s="39"/>
      <c r="H57" s="39"/>
      <c r="I57" s="39"/>
      <c r="J57" s="39"/>
      <c r="K57" s="39"/>
      <c r="L57" s="39"/>
      <c r="M57" s="39"/>
      <c r="N57" s="39"/>
      <c r="O57" s="39"/>
      <c r="P57" s="39"/>
      <c r="Q57" s="39"/>
      <c r="R57" s="39"/>
      <c r="S57" s="39"/>
      <c r="T57" s="39"/>
      <c r="U57" s="39"/>
      <c r="V57" s="39"/>
      <c r="W57" s="39"/>
    </row>
    <row r="58" spans="1:23" ht="12.75">
      <c r="A58" s="39"/>
      <c r="B58" s="39"/>
      <c r="C58" s="39"/>
      <c r="D58" s="39"/>
      <c r="E58" s="39"/>
      <c r="F58" s="39"/>
      <c r="G58" s="39"/>
      <c r="H58" s="39"/>
      <c r="I58" s="39"/>
      <c r="J58" s="39"/>
      <c r="K58" s="39"/>
      <c r="L58" s="39"/>
      <c r="M58" s="39"/>
      <c r="N58" s="39"/>
      <c r="O58" s="39"/>
      <c r="P58" s="39"/>
      <c r="Q58" s="39"/>
      <c r="R58" s="39"/>
      <c r="S58" s="39"/>
      <c r="T58" s="39"/>
      <c r="U58" s="39"/>
      <c r="V58" s="39"/>
      <c r="W58" s="39"/>
    </row>
    <row r="59" spans="1:23" ht="12.75">
      <c r="A59" s="39"/>
      <c r="B59" s="39"/>
      <c r="C59" s="39"/>
      <c r="D59" s="39"/>
      <c r="E59" s="39"/>
      <c r="F59" s="39"/>
      <c r="G59" s="39"/>
      <c r="H59" s="39"/>
      <c r="I59" s="39"/>
      <c r="J59" s="39"/>
      <c r="K59" s="39"/>
      <c r="L59" s="39"/>
      <c r="M59" s="39"/>
      <c r="N59" s="39"/>
      <c r="O59" s="39"/>
      <c r="P59" s="39"/>
      <c r="Q59" s="39"/>
      <c r="R59" s="39"/>
      <c r="S59" s="39"/>
      <c r="T59" s="39"/>
      <c r="U59" s="39"/>
      <c r="V59" s="39"/>
      <c r="W59" s="39"/>
    </row>
    <row r="60" spans="1:23" ht="12.75">
      <c r="A60" s="39"/>
      <c r="B60" s="39"/>
      <c r="C60" s="39"/>
      <c r="D60" s="39"/>
      <c r="E60" s="39"/>
      <c r="F60" s="39"/>
      <c r="G60" s="39"/>
      <c r="H60" s="39"/>
      <c r="I60" s="39"/>
      <c r="J60" s="39"/>
      <c r="K60" s="39"/>
      <c r="L60" s="39"/>
      <c r="M60" s="39"/>
      <c r="N60" s="39"/>
      <c r="O60" s="39"/>
      <c r="P60" s="39"/>
      <c r="Q60" s="39"/>
      <c r="R60" s="39"/>
      <c r="S60" s="39"/>
      <c r="T60" s="39"/>
      <c r="U60" s="39"/>
      <c r="V60" s="39"/>
      <c r="W60" s="39"/>
    </row>
    <row r="61" spans="1:23" ht="12.75">
      <c r="A61" s="39"/>
      <c r="B61" s="39"/>
      <c r="C61" s="39"/>
      <c r="D61" s="39"/>
      <c r="E61" s="39"/>
      <c r="F61" s="39"/>
      <c r="G61" s="39"/>
      <c r="H61" s="39"/>
      <c r="I61" s="39"/>
      <c r="J61" s="39"/>
      <c r="K61" s="39"/>
      <c r="L61" s="39"/>
      <c r="M61" s="39"/>
      <c r="N61" s="39"/>
      <c r="O61" s="39"/>
      <c r="P61" s="39"/>
      <c r="Q61" s="39"/>
      <c r="R61" s="39"/>
      <c r="S61" s="39"/>
      <c r="T61" s="39"/>
      <c r="U61" s="39"/>
      <c r="V61" s="39"/>
      <c r="W61" s="39"/>
    </row>
    <row r="62" spans="1:23" ht="12.75">
      <c r="A62" s="39"/>
      <c r="B62" s="39"/>
      <c r="C62" s="39"/>
      <c r="D62" s="39"/>
      <c r="E62" s="39"/>
      <c r="F62" s="39"/>
      <c r="G62" s="39"/>
      <c r="H62" s="39"/>
      <c r="I62" s="39"/>
      <c r="J62" s="39"/>
      <c r="K62" s="39"/>
      <c r="L62" s="39"/>
      <c r="M62" s="39"/>
      <c r="N62" s="39"/>
      <c r="O62" s="39"/>
      <c r="P62" s="39"/>
      <c r="Q62" s="39"/>
      <c r="R62" s="39"/>
      <c r="S62" s="39"/>
      <c r="T62" s="39"/>
      <c r="U62" s="39"/>
      <c r="V62" s="39"/>
      <c r="W62" s="39"/>
    </row>
    <row r="63" spans="1:23" ht="12.75">
      <c r="A63" s="39"/>
      <c r="B63" s="39"/>
      <c r="C63" s="39"/>
      <c r="D63" s="39"/>
      <c r="E63" s="39"/>
      <c r="F63" s="39"/>
      <c r="G63" s="39"/>
      <c r="H63" s="39"/>
      <c r="I63" s="39"/>
      <c r="J63" s="39"/>
      <c r="K63" s="39"/>
      <c r="L63" s="39"/>
      <c r="M63" s="39"/>
      <c r="N63" s="39"/>
      <c r="O63" s="39"/>
      <c r="P63" s="39"/>
      <c r="Q63" s="39"/>
      <c r="R63" s="39"/>
      <c r="S63" s="39"/>
      <c r="T63" s="39"/>
      <c r="U63" s="39"/>
      <c r="V63" s="39"/>
      <c r="W63" s="39"/>
    </row>
    <row r="64" spans="1:23" ht="12.75">
      <c r="A64" s="39"/>
      <c r="B64" s="39"/>
      <c r="C64" s="39"/>
      <c r="D64" s="39"/>
      <c r="E64" s="39"/>
      <c r="F64" s="39"/>
      <c r="G64" s="39"/>
      <c r="H64" s="39"/>
      <c r="I64" s="39"/>
      <c r="J64" s="39"/>
      <c r="K64" s="39"/>
      <c r="L64" s="39"/>
      <c r="M64" s="39"/>
      <c r="N64" s="39"/>
      <c r="O64" s="39"/>
      <c r="P64" s="39"/>
      <c r="Q64" s="39"/>
      <c r="R64" s="39"/>
      <c r="S64" s="39"/>
      <c r="T64" s="39"/>
      <c r="U64" s="39"/>
      <c r="V64" s="39"/>
      <c r="W64" s="39"/>
    </row>
    <row r="65" spans="1:23" ht="12.75">
      <c r="A65" s="39"/>
      <c r="B65" s="39"/>
      <c r="C65" s="39"/>
      <c r="D65" s="39"/>
      <c r="E65" s="39"/>
      <c r="F65" s="39"/>
      <c r="G65" s="39"/>
      <c r="H65" s="39"/>
      <c r="I65" s="39"/>
      <c r="J65" s="39"/>
      <c r="K65" s="39"/>
      <c r="L65" s="39"/>
      <c r="M65" s="39"/>
      <c r="N65" s="39"/>
      <c r="O65" s="39"/>
      <c r="P65" s="39"/>
      <c r="Q65" s="39"/>
      <c r="R65" s="39"/>
      <c r="S65" s="39"/>
      <c r="T65" s="39"/>
      <c r="U65" s="39"/>
      <c r="V65" s="39"/>
      <c r="W65" s="39"/>
    </row>
    <row r="66" spans="1:23" ht="12.75">
      <c r="A66" s="39"/>
      <c r="B66" s="39"/>
      <c r="C66" s="39"/>
      <c r="D66" s="39"/>
      <c r="E66" s="39"/>
      <c r="F66" s="39"/>
      <c r="G66" s="39"/>
      <c r="H66" s="39"/>
      <c r="I66" s="39"/>
      <c r="J66" s="39"/>
      <c r="K66" s="39"/>
      <c r="L66" s="39"/>
      <c r="M66" s="39"/>
      <c r="N66" s="39"/>
      <c r="O66" s="39"/>
      <c r="P66" s="39"/>
      <c r="Q66" s="39"/>
      <c r="R66" s="39"/>
      <c r="S66" s="39"/>
      <c r="T66" s="39"/>
      <c r="U66" s="39"/>
      <c r="V66" s="39"/>
      <c r="W66" s="39"/>
    </row>
    <row r="67" spans="1:23" ht="12.75">
      <c r="A67" s="39"/>
      <c r="B67" s="39"/>
      <c r="C67" s="39"/>
      <c r="D67" s="39"/>
      <c r="E67" s="39"/>
      <c r="F67" s="39"/>
      <c r="G67" s="39"/>
      <c r="H67" s="39"/>
      <c r="I67" s="39"/>
      <c r="J67" s="39"/>
      <c r="K67" s="39"/>
      <c r="L67" s="39"/>
      <c r="M67" s="39"/>
      <c r="N67" s="39"/>
      <c r="O67" s="39"/>
      <c r="P67" s="39"/>
      <c r="Q67" s="39"/>
      <c r="R67" s="39"/>
      <c r="S67" s="39"/>
      <c r="T67" s="39"/>
      <c r="U67" s="39"/>
      <c r="V67" s="39"/>
      <c r="W67" s="39"/>
    </row>
    <row r="68" spans="1:23" ht="12.75">
      <c r="A68" s="39"/>
      <c r="B68" s="39"/>
      <c r="C68" s="39"/>
      <c r="D68" s="39"/>
      <c r="E68" s="39"/>
      <c r="F68" s="39"/>
      <c r="G68" s="39"/>
      <c r="H68" s="39"/>
      <c r="I68" s="39"/>
      <c r="J68" s="39"/>
      <c r="K68" s="39"/>
      <c r="L68" s="39"/>
      <c r="M68" s="39"/>
      <c r="N68" s="39"/>
      <c r="O68" s="39"/>
      <c r="P68" s="39"/>
      <c r="Q68" s="39"/>
      <c r="R68" s="39"/>
      <c r="S68" s="39"/>
      <c r="T68" s="39"/>
      <c r="U68" s="39"/>
      <c r="V68" s="39"/>
      <c r="W68" s="39"/>
    </row>
    <row r="69" spans="1:23" ht="12.75">
      <c r="A69" s="39"/>
      <c r="B69" s="39"/>
      <c r="C69" s="39"/>
      <c r="D69" s="39"/>
      <c r="E69" s="39"/>
      <c r="F69" s="39"/>
      <c r="G69" s="39"/>
      <c r="H69" s="39"/>
      <c r="I69" s="39"/>
      <c r="J69" s="39"/>
      <c r="K69" s="39"/>
      <c r="L69" s="39"/>
      <c r="M69" s="39"/>
      <c r="N69" s="39"/>
      <c r="O69" s="39"/>
      <c r="P69" s="39"/>
      <c r="Q69" s="39"/>
      <c r="R69" s="39"/>
      <c r="S69" s="39"/>
      <c r="T69" s="39"/>
      <c r="U69" s="39"/>
      <c r="V69" s="39"/>
      <c r="W69" s="39"/>
    </row>
    <row r="70" spans="1:23" ht="12.75">
      <c r="A70" s="39"/>
      <c r="B70" s="39"/>
      <c r="C70" s="39"/>
      <c r="D70" s="39"/>
      <c r="E70" s="39"/>
      <c r="F70" s="39"/>
      <c r="G70" s="39"/>
      <c r="H70" s="39"/>
      <c r="I70" s="39"/>
      <c r="J70" s="39"/>
      <c r="K70" s="39"/>
      <c r="L70" s="39"/>
      <c r="M70" s="39"/>
      <c r="N70" s="39"/>
      <c r="O70" s="39"/>
      <c r="P70" s="39"/>
      <c r="Q70" s="39"/>
      <c r="R70" s="39"/>
      <c r="S70" s="39"/>
      <c r="T70" s="39"/>
      <c r="U70" s="39"/>
      <c r="V70" s="39"/>
      <c r="W70" s="39"/>
    </row>
    <row r="71" spans="1:23" ht="12.75">
      <c r="A71" s="39"/>
      <c r="B71" s="39"/>
      <c r="C71" s="39"/>
      <c r="D71" s="39"/>
      <c r="E71" s="39"/>
      <c r="F71" s="39"/>
      <c r="G71" s="39"/>
      <c r="H71" s="39"/>
      <c r="I71" s="39"/>
      <c r="J71" s="39"/>
      <c r="K71" s="39"/>
      <c r="L71" s="39"/>
      <c r="M71" s="39"/>
      <c r="N71" s="39"/>
      <c r="O71" s="39"/>
      <c r="P71" s="39"/>
      <c r="Q71" s="39"/>
      <c r="R71" s="39"/>
      <c r="S71" s="39"/>
      <c r="T71" s="39"/>
      <c r="U71" s="39"/>
      <c r="V71" s="39"/>
      <c r="W71" s="39"/>
    </row>
    <row r="72" spans="1:23" ht="12.75">
      <c r="A72" s="39"/>
      <c r="B72" s="39"/>
      <c r="C72" s="39"/>
      <c r="D72" s="39"/>
      <c r="E72" s="39"/>
      <c r="F72" s="39"/>
      <c r="G72" s="39"/>
      <c r="H72" s="39"/>
      <c r="I72" s="39"/>
      <c r="J72" s="39"/>
      <c r="K72" s="39"/>
      <c r="L72" s="39"/>
      <c r="M72" s="39"/>
      <c r="N72" s="39"/>
      <c r="O72" s="39"/>
      <c r="P72" s="39"/>
      <c r="Q72" s="39"/>
      <c r="R72" s="39"/>
      <c r="S72" s="39"/>
      <c r="T72" s="39"/>
      <c r="U72" s="39"/>
      <c r="V72" s="39"/>
      <c r="W72" s="39"/>
    </row>
    <row r="73" spans="1:23" ht="12.75">
      <c r="A73" s="39"/>
      <c r="B73" s="39"/>
      <c r="C73" s="39"/>
      <c r="D73" s="39"/>
      <c r="E73" s="39"/>
      <c r="F73" s="39"/>
      <c r="G73" s="39"/>
      <c r="H73" s="39"/>
      <c r="I73" s="39"/>
      <c r="J73" s="39"/>
      <c r="K73" s="39"/>
      <c r="L73" s="39"/>
      <c r="M73" s="39"/>
      <c r="N73" s="39"/>
      <c r="O73" s="39"/>
      <c r="P73" s="39"/>
      <c r="Q73" s="39"/>
      <c r="R73" s="39"/>
      <c r="S73" s="39"/>
      <c r="T73" s="39"/>
      <c r="U73" s="39"/>
      <c r="V73" s="39"/>
      <c r="W73" s="39"/>
    </row>
    <row r="74" spans="1:23" ht="12.75">
      <c r="A74" s="39"/>
      <c r="B74" s="39"/>
      <c r="C74" s="39"/>
      <c r="D74" s="39"/>
      <c r="E74" s="39"/>
      <c r="F74" s="39"/>
      <c r="G74" s="39"/>
      <c r="H74" s="39"/>
      <c r="I74" s="39"/>
      <c r="J74" s="39"/>
      <c r="K74" s="39"/>
      <c r="L74" s="39"/>
      <c r="M74" s="39"/>
      <c r="N74" s="39"/>
      <c r="O74" s="39"/>
      <c r="P74" s="39"/>
      <c r="Q74" s="39"/>
      <c r="R74" s="39"/>
      <c r="S74" s="39"/>
      <c r="T74" s="39"/>
      <c r="U74" s="39"/>
      <c r="V74" s="39"/>
      <c r="W74" s="39"/>
    </row>
    <row r="75" spans="1:23" ht="12.75">
      <c r="A75" s="39"/>
      <c r="B75" s="39"/>
      <c r="C75" s="39"/>
      <c r="D75" s="39"/>
      <c r="E75" s="39"/>
      <c r="F75" s="39"/>
      <c r="G75" s="39"/>
      <c r="H75" s="39"/>
      <c r="I75" s="39"/>
      <c r="J75" s="39"/>
      <c r="K75" s="39"/>
      <c r="L75" s="39"/>
      <c r="M75" s="39"/>
      <c r="N75" s="39"/>
      <c r="O75" s="39"/>
      <c r="P75" s="39"/>
      <c r="Q75" s="39"/>
      <c r="R75" s="39"/>
      <c r="S75" s="39"/>
      <c r="T75" s="39"/>
      <c r="U75" s="39"/>
      <c r="V75" s="39"/>
      <c r="W75" s="39"/>
    </row>
    <row r="76" spans="1:23" ht="12.75">
      <c r="A76" s="39"/>
      <c r="B76" s="39"/>
      <c r="C76" s="39"/>
      <c r="D76" s="39"/>
      <c r="E76" s="39"/>
      <c r="F76" s="39"/>
      <c r="G76" s="39"/>
      <c r="H76" s="39"/>
      <c r="I76" s="39"/>
      <c r="J76" s="39"/>
      <c r="K76" s="39"/>
      <c r="L76" s="39"/>
      <c r="M76" s="39"/>
      <c r="N76" s="39"/>
      <c r="O76" s="39"/>
      <c r="P76" s="39"/>
      <c r="Q76" s="39"/>
      <c r="R76" s="39"/>
      <c r="S76" s="39"/>
      <c r="T76" s="39"/>
      <c r="U76" s="39"/>
      <c r="V76" s="39"/>
      <c r="W76" s="39"/>
    </row>
    <row r="77" spans="1:23" ht="12.75">
      <c r="A77" s="39"/>
      <c r="B77" s="39"/>
      <c r="C77" s="39"/>
      <c r="D77" s="39"/>
      <c r="E77" s="39"/>
      <c r="F77" s="39"/>
      <c r="G77" s="39"/>
      <c r="H77" s="39"/>
      <c r="I77" s="39"/>
      <c r="J77" s="39"/>
      <c r="K77" s="39"/>
      <c r="L77" s="39"/>
      <c r="M77" s="39"/>
      <c r="N77" s="39"/>
      <c r="O77" s="39"/>
      <c r="P77" s="39"/>
      <c r="Q77" s="39"/>
      <c r="R77" s="39"/>
      <c r="S77" s="39"/>
      <c r="T77" s="39"/>
      <c r="U77" s="39"/>
      <c r="V77" s="39"/>
      <c r="W77" s="39"/>
    </row>
    <row r="78" spans="1:23" ht="12.75">
      <c r="A78" s="39"/>
      <c r="B78" s="39"/>
      <c r="C78" s="39"/>
      <c r="D78" s="39"/>
      <c r="E78" s="39"/>
      <c r="F78" s="39"/>
      <c r="G78" s="39"/>
      <c r="H78" s="39"/>
      <c r="I78" s="39"/>
      <c r="J78" s="39"/>
      <c r="K78" s="39"/>
      <c r="L78" s="39"/>
      <c r="M78" s="39"/>
      <c r="N78" s="39"/>
      <c r="O78" s="39"/>
      <c r="P78" s="39"/>
      <c r="Q78" s="39"/>
      <c r="R78" s="39"/>
      <c r="S78" s="39"/>
      <c r="T78" s="39"/>
      <c r="U78" s="39"/>
      <c r="V78" s="39"/>
      <c r="W78" s="39"/>
    </row>
    <row r="79" spans="1:23" ht="12.75">
      <c r="A79" s="39"/>
      <c r="B79" s="39"/>
      <c r="C79" s="39"/>
      <c r="D79" s="39"/>
      <c r="E79" s="39"/>
      <c r="F79" s="39"/>
      <c r="G79" s="39"/>
      <c r="H79" s="39"/>
      <c r="I79" s="39"/>
      <c r="J79" s="39"/>
      <c r="K79" s="39"/>
      <c r="L79" s="39"/>
      <c r="M79" s="39"/>
      <c r="N79" s="39"/>
      <c r="O79" s="39"/>
      <c r="P79" s="39"/>
      <c r="Q79" s="39"/>
      <c r="R79" s="39"/>
      <c r="S79" s="39"/>
      <c r="T79" s="39"/>
      <c r="U79" s="39"/>
      <c r="V79" s="39"/>
      <c r="W79" s="39"/>
    </row>
    <row r="80" spans="1:23" ht="12.75">
      <c r="A80" s="39"/>
      <c r="B80" s="39"/>
      <c r="C80" s="39"/>
      <c r="D80" s="39"/>
      <c r="E80" s="39"/>
      <c r="F80" s="39"/>
      <c r="G80" s="39"/>
      <c r="H80" s="39"/>
      <c r="I80" s="39"/>
      <c r="J80" s="39"/>
      <c r="K80" s="39"/>
      <c r="L80" s="39"/>
      <c r="M80" s="39"/>
      <c r="N80" s="39"/>
      <c r="O80" s="39"/>
      <c r="P80" s="39"/>
      <c r="Q80" s="39"/>
      <c r="R80" s="39"/>
      <c r="S80" s="39"/>
      <c r="T80" s="39"/>
      <c r="U80" s="39"/>
      <c r="V80" s="39"/>
      <c r="W80" s="39"/>
    </row>
    <row r="81" spans="1:23" ht="12.75">
      <c r="A81" s="39"/>
      <c r="B81" s="39"/>
      <c r="C81" s="39"/>
      <c r="D81" s="39"/>
      <c r="E81" s="39"/>
      <c r="F81" s="39"/>
      <c r="G81" s="39"/>
      <c r="H81" s="39"/>
      <c r="I81" s="39"/>
      <c r="J81" s="39"/>
      <c r="K81" s="39"/>
      <c r="L81" s="39"/>
      <c r="M81" s="39"/>
      <c r="N81" s="39"/>
      <c r="O81" s="39"/>
      <c r="P81" s="39"/>
      <c r="Q81" s="39"/>
      <c r="R81" s="39"/>
      <c r="S81" s="39"/>
      <c r="T81" s="39"/>
      <c r="U81" s="39"/>
      <c r="V81" s="39"/>
      <c r="W81" s="39"/>
    </row>
    <row r="82" spans="1:23" ht="12.75">
      <c r="A82" s="39"/>
      <c r="B82" s="39"/>
      <c r="C82" s="39"/>
      <c r="D82" s="39"/>
      <c r="E82" s="39"/>
      <c r="F82" s="39"/>
      <c r="G82" s="39"/>
      <c r="H82" s="39"/>
      <c r="I82" s="39"/>
      <c r="J82" s="39"/>
      <c r="K82" s="39"/>
      <c r="L82" s="39"/>
      <c r="M82" s="39"/>
      <c r="N82" s="39"/>
      <c r="O82" s="39"/>
      <c r="P82" s="39"/>
      <c r="Q82" s="39"/>
      <c r="R82" s="39"/>
      <c r="S82" s="39"/>
      <c r="T82" s="39"/>
      <c r="U82" s="39"/>
      <c r="V82" s="39"/>
      <c r="W82" s="39"/>
    </row>
    <row r="83" spans="1:23" ht="12.75">
      <c r="A83" s="39"/>
      <c r="B83" s="39"/>
      <c r="C83" s="39"/>
      <c r="D83" s="39"/>
      <c r="E83" s="39"/>
      <c r="F83" s="39"/>
      <c r="G83" s="39"/>
      <c r="H83" s="39"/>
      <c r="I83" s="39"/>
      <c r="J83" s="39"/>
      <c r="K83" s="39"/>
      <c r="L83" s="39"/>
      <c r="M83" s="39"/>
      <c r="N83" s="39"/>
      <c r="O83" s="39"/>
      <c r="P83" s="39"/>
      <c r="Q83" s="39"/>
      <c r="R83" s="39"/>
      <c r="S83" s="39"/>
      <c r="T83" s="39"/>
      <c r="U83" s="39"/>
      <c r="V83" s="39"/>
      <c r="W83" s="39"/>
    </row>
    <row r="84" spans="1:23" ht="12.75">
      <c r="A84" s="39"/>
      <c r="B84" s="39"/>
      <c r="C84" s="39"/>
      <c r="D84" s="39"/>
      <c r="E84" s="39"/>
      <c r="F84" s="39"/>
      <c r="G84" s="39"/>
      <c r="H84" s="39"/>
      <c r="I84" s="39"/>
      <c r="J84" s="39"/>
      <c r="K84" s="39"/>
      <c r="L84" s="39"/>
      <c r="M84" s="39"/>
      <c r="N84" s="39"/>
      <c r="O84" s="39"/>
      <c r="P84" s="39"/>
      <c r="Q84" s="39"/>
      <c r="R84" s="39"/>
      <c r="S84" s="39"/>
      <c r="T84" s="39"/>
      <c r="U84" s="39"/>
      <c r="V84" s="39"/>
      <c r="W84" s="39"/>
    </row>
    <row r="85" spans="1:23" ht="12.75">
      <c r="A85" s="39"/>
      <c r="B85" s="39"/>
      <c r="C85" s="39"/>
      <c r="D85" s="39"/>
      <c r="E85" s="39"/>
      <c r="F85" s="39"/>
      <c r="G85" s="39"/>
      <c r="H85" s="39"/>
      <c r="I85" s="39"/>
      <c r="J85" s="39"/>
      <c r="K85" s="39"/>
      <c r="L85" s="39"/>
      <c r="M85" s="39"/>
      <c r="N85" s="39"/>
      <c r="O85" s="39"/>
      <c r="P85" s="39"/>
      <c r="Q85" s="39"/>
      <c r="R85" s="39"/>
      <c r="S85" s="39"/>
      <c r="T85" s="39"/>
      <c r="U85" s="39"/>
      <c r="V85" s="39"/>
      <c r="W85" s="39"/>
    </row>
    <row r="86" spans="1:23" ht="12.75">
      <c r="A86" s="39"/>
      <c r="B86" s="39"/>
      <c r="C86" s="39"/>
      <c r="D86" s="39"/>
      <c r="E86" s="39"/>
      <c r="F86" s="39"/>
      <c r="G86" s="39"/>
      <c r="H86" s="39"/>
      <c r="I86" s="39"/>
      <c r="J86" s="39"/>
      <c r="K86" s="39"/>
      <c r="L86" s="39"/>
      <c r="M86" s="39"/>
      <c r="N86" s="39"/>
      <c r="O86" s="39"/>
      <c r="P86" s="39"/>
      <c r="Q86" s="39"/>
      <c r="R86" s="39"/>
      <c r="S86" s="39"/>
      <c r="T86" s="39"/>
      <c r="U86" s="39"/>
      <c r="V86" s="39"/>
      <c r="W86" s="39"/>
    </row>
    <row r="87" spans="1:23" ht="12.75">
      <c r="A87" s="39"/>
      <c r="B87" s="39"/>
      <c r="C87" s="39"/>
      <c r="D87" s="39"/>
      <c r="E87" s="39"/>
      <c r="F87" s="39"/>
      <c r="G87" s="39"/>
      <c r="H87" s="39"/>
      <c r="I87" s="39"/>
      <c r="J87" s="39"/>
      <c r="K87" s="39"/>
      <c r="L87" s="39"/>
      <c r="M87" s="39"/>
      <c r="N87" s="39"/>
      <c r="O87" s="39"/>
      <c r="P87" s="39"/>
      <c r="Q87" s="39"/>
      <c r="R87" s="39"/>
      <c r="S87" s="39"/>
      <c r="T87" s="39"/>
      <c r="U87" s="39"/>
      <c r="V87" s="39"/>
      <c r="W87" s="39"/>
    </row>
    <row r="88" spans="1:23" ht="12.75">
      <c r="A88" s="39"/>
      <c r="B88" s="39"/>
      <c r="C88" s="39"/>
      <c r="D88" s="39"/>
      <c r="E88" s="39"/>
      <c r="F88" s="39"/>
      <c r="G88" s="39"/>
      <c r="H88" s="39"/>
      <c r="I88" s="39"/>
      <c r="J88" s="39"/>
      <c r="K88" s="39"/>
      <c r="L88" s="39"/>
      <c r="M88" s="39"/>
      <c r="N88" s="39"/>
      <c r="O88" s="39"/>
      <c r="P88" s="39"/>
      <c r="Q88" s="39"/>
      <c r="R88" s="39"/>
      <c r="S88" s="39"/>
      <c r="T88" s="39"/>
      <c r="U88" s="39"/>
      <c r="V88" s="39"/>
      <c r="W88" s="39"/>
    </row>
    <row r="89" spans="1:23" ht="12.75">
      <c r="A89" s="39"/>
      <c r="B89" s="39"/>
      <c r="C89" s="39"/>
      <c r="D89" s="39"/>
      <c r="E89" s="39"/>
      <c r="F89" s="39"/>
      <c r="G89" s="39"/>
      <c r="H89" s="39"/>
      <c r="I89" s="39"/>
      <c r="J89" s="39"/>
      <c r="K89" s="39"/>
      <c r="L89" s="39"/>
      <c r="M89" s="39"/>
      <c r="N89" s="39"/>
      <c r="O89" s="39"/>
      <c r="P89" s="39"/>
      <c r="Q89" s="39"/>
      <c r="R89" s="39"/>
      <c r="S89" s="39"/>
      <c r="T89" s="39"/>
      <c r="U89" s="39"/>
      <c r="V89" s="39"/>
      <c r="W89" s="39"/>
    </row>
    <row r="90" spans="1:23" ht="12.75">
      <c r="A90" s="39"/>
      <c r="B90" s="39"/>
      <c r="C90" s="39"/>
      <c r="D90" s="39"/>
      <c r="E90" s="39"/>
      <c r="F90" s="39"/>
      <c r="G90" s="39"/>
      <c r="H90" s="39"/>
      <c r="I90" s="39"/>
      <c r="J90" s="39"/>
      <c r="K90" s="39"/>
      <c r="L90" s="39"/>
      <c r="M90" s="39"/>
      <c r="N90" s="39"/>
      <c r="O90" s="39"/>
      <c r="P90" s="39"/>
      <c r="Q90" s="39"/>
      <c r="R90" s="39"/>
      <c r="S90" s="39"/>
      <c r="T90" s="39"/>
      <c r="U90" s="39"/>
      <c r="V90" s="39"/>
      <c r="W90" s="39"/>
    </row>
    <row r="91" spans="1:23" ht="12.75">
      <c r="A91" s="39"/>
      <c r="B91" s="39"/>
      <c r="C91" s="39"/>
      <c r="D91" s="39"/>
      <c r="E91" s="39"/>
      <c r="F91" s="39"/>
      <c r="G91" s="39"/>
      <c r="H91" s="39"/>
      <c r="I91" s="39"/>
      <c r="J91" s="39"/>
      <c r="K91" s="39"/>
      <c r="L91" s="39"/>
      <c r="M91" s="39"/>
      <c r="N91" s="39"/>
      <c r="O91" s="39"/>
      <c r="P91" s="39"/>
      <c r="Q91" s="39"/>
      <c r="R91" s="39"/>
      <c r="S91" s="39"/>
      <c r="T91" s="39"/>
      <c r="U91" s="39"/>
      <c r="V91" s="39"/>
      <c r="W91" s="39"/>
    </row>
    <row r="92" spans="1:23" ht="12.75">
      <c r="A92" s="39"/>
      <c r="B92" s="39"/>
      <c r="C92" s="39"/>
      <c r="D92" s="39"/>
      <c r="E92" s="39"/>
      <c r="F92" s="39"/>
      <c r="G92" s="39"/>
      <c r="H92" s="39"/>
      <c r="I92" s="39"/>
      <c r="J92" s="39"/>
      <c r="K92" s="39"/>
      <c r="L92" s="39"/>
      <c r="M92" s="39"/>
      <c r="N92" s="39"/>
      <c r="O92" s="39"/>
      <c r="P92" s="39"/>
      <c r="Q92" s="39"/>
      <c r="R92" s="39"/>
      <c r="S92" s="39"/>
      <c r="T92" s="39"/>
      <c r="U92" s="39"/>
      <c r="V92" s="39"/>
      <c r="W92" s="39"/>
    </row>
    <row r="93" spans="1:23" ht="12.75">
      <c r="A93" s="39"/>
      <c r="B93" s="39"/>
      <c r="C93" s="39"/>
      <c r="D93" s="39"/>
      <c r="E93" s="39"/>
      <c r="F93" s="39"/>
      <c r="G93" s="39"/>
      <c r="H93" s="39"/>
      <c r="I93" s="39"/>
      <c r="J93" s="39"/>
      <c r="K93" s="39"/>
      <c r="L93" s="39"/>
      <c r="M93" s="39"/>
      <c r="N93" s="39"/>
      <c r="O93" s="39"/>
      <c r="P93" s="39"/>
      <c r="Q93" s="39"/>
      <c r="R93" s="39"/>
      <c r="S93" s="39"/>
      <c r="T93" s="39"/>
      <c r="U93" s="39"/>
      <c r="V93" s="39"/>
      <c r="W93" s="39"/>
    </row>
    <row r="94" spans="1:23" ht="12.75">
      <c r="A94" s="39"/>
      <c r="B94" s="39"/>
      <c r="C94" s="39"/>
      <c r="D94" s="39"/>
      <c r="E94" s="39"/>
      <c r="F94" s="39"/>
      <c r="G94" s="39"/>
      <c r="H94" s="39"/>
      <c r="I94" s="39"/>
      <c r="J94" s="39"/>
      <c r="K94" s="39"/>
      <c r="L94" s="39"/>
      <c r="M94" s="39"/>
      <c r="N94" s="39"/>
      <c r="O94" s="39"/>
      <c r="P94" s="39"/>
      <c r="Q94" s="39"/>
      <c r="R94" s="39"/>
      <c r="S94" s="39"/>
      <c r="T94" s="39"/>
      <c r="U94" s="39"/>
      <c r="V94" s="39"/>
      <c r="W94" s="39"/>
    </row>
    <row r="95" spans="1:23" ht="12.75">
      <c r="A95" s="39"/>
      <c r="B95" s="39"/>
      <c r="C95" s="39"/>
      <c r="D95" s="39"/>
      <c r="E95" s="39"/>
      <c r="F95" s="39"/>
      <c r="G95" s="39"/>
      <c r="H95" s="39"/>
      <c r="I95" s="39"/>
      <c r="J95" s="39"/>
      <c r="K95" s="39"/>
      <c r="L95" s="39"/>
      <c r="M95" s="39"/>
      <c r="N95" s="39"/>
      <c r="O95" s="39"/>
      <c r="P95" s="39"/>
      <c r="Q95" s="39"/>
      <c r="R95" s="39"/>
      <c r="S95" s="39"/>
      <c r="T95" s="39"/>
      <c r="U95" s="39"/>
      <c r="V95" s="39"/>
      <c r="W95" s="39"/>
    </row>
    <row r="96" spans="1:23" ht="12.75">
      <c r="A96" s="39"/>
      <c r="B96" s="39"/>
      <c r="C96" s="39"/>
      <c r="D96" s="39"/>
      <c r="E96" s="39"/>
      <c r="F96" s="39"/>
      <c r="G96" s="39"/>
      <c r="H96" s="39"/>
      <c r="I96" s="39"/>
      <c r="J96" s="39"/>
      <c r="K96" s="39"/>
      <c r="L96" s="39"/>
      <c r="M96" s="39"/>
      <c r="N96" s="39"/>
      <c r="O96" s="39"/>
      <c r="P96" s="39"/>
      <c r="Q96" s="39"/>
      <c r="R96" s="39"/>
      <c r="S96" s="39"/>
      <c r="T96" s="39"/>
      <c r="U96" s="39"/>
      <c r="V96" s="39"/>
      <c r="W96" s="39"/>
    </row>
    <row r="97" spans="1:23" ht="12.75">
      <c r="A97" s="39"/>
      <c r="B97" s="39"/>
      <c r="C97" s="39"/>
      <c r="D97" s="39"/>
      <c r="E97" s="39"/>
      <c r="F97" s="39"/>
      <c r="G97" s="39"/>
      <c r="H97" s="39"/>
      <c r="I97" s="39"/>
      <c r="J97" s="39"/>
      <c r="K97" s="39"/>
      <c r="L97" s="39"/>
      <c r="M97" s="39"/>
      <c r="N97" s="39"/>
      <c r="O97" s="39"/>
      <c r="P97" s="39"/>
      <c r="Q97" s="39"/>
      <c r="R97" s="39"/>
      <c r="S97" s="39"/>
      <c r="T97" s="39"/>
      <c r="U97" s="39"/>
      <c r="V97" s="39"/>
      <c r="W97" s="39"/>
    </row>
    <row r="98" spans="1:23" ht="12.75">
      <c r="A98" s="39"/>
      <c r="B98" s="39"/>
      <c r="C98" s="39"/>
      <c r="D98" s="39"/>
      <c r="E98" s="39"/>
      <c r="F98" s="39"/>
      <c r="G98" s="39"/>
      <c r="H98" s="39"/>
      <c r="I98" s="39"/>
      <c r="J98" s="39"/>
      <c r="K98" s="39"/>
      <c r="L98" s="39"/>
      <c r="M98" s="39"/>
      <c r="N98" s="39"/>
      <c r="O98" s="39"/>
      <c r="P98" s="39"/>
      <c r="Q98" s="39"/>
      <c r="R98" s="39"/>
      <c r="S98" s="39"/>
      <c r="T98" s="39"/>
      <c r="U98" s="39"/>
      <c r="V98" s="39"/>
      <c r="W98" s="39"/>
    </row>
    <row r="99" spans="1:23" ht="12.75">
      <c r="A99" s="39"/>
      <c r="B99" s="39"/>
      <c r="C99" s="39"/>
      <c r="D99" s="39"/>
      <c r="E99" s="39"/>
      <c r="F99" s="39"/>
      <c r="G99" s="39"/>
      <c r="H99" s="39"/>
      <c r="I99" s="39"/>
      <c r="J99" s="39"/>
      <c r="K99" s="39"/>
      <c r="L99" s="39"/>
      <c r="M99" s="39"/>
      <c r="N99" s="39"/>
      <c r="O99" s="39"/>
      <c r="P99" s="39"/>
      <c r="Q99" s="39"/>
      <c r="R99" s="39"/>
      <c r="S99" s="39"/>
      <c r="T99" s="39"/>
      <c r="U99" s="39"/>
      <c r="V99" s="39"/>
      <c r="W99" s="39"/>
    </row>
    <row r="100" s="634" customFormat="1" ht="409.5" customHeight="1" hidden="1" outlineLevel="15" collapsed="1" thickBot="1" thickTop="1"/>
  </sheetData>
  <sheetProtection selectLockedCells="1"/>
  <mergeCells count="1">
    <mergeCell ref="C28:E28"/>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5"/>
  <drawing r:id="rId4"/>
  <legacyDrawing r:id="rId3"/>
  <oleObjects>
    <oleObject progId="Equation.3" shapeId="795012" r:id="rId2"/>
  </oleObjects>
</worksheet>
</file>

<file path=xl/worksheets/sheet9.xml><?xml version="1.0" encoding="utf-8"?>
<worksheet xmlns="http://schemas.openxmlformats.org/spreadsheetml/2006/main" xmlns:r="http://schemas.openxmlformats.org/officeDocument/2006/relationships">
  <sheetPr codeName="Sheet7">
    <pageSetUpPr fitToPage="1"/>
  </sheetPr>
  <dimension ref="B1:W54"/>
  <sheetViews>
    <sheetView showGridLines="0" workbookViewId="0" topLeftCell="A1">
      <selection activeCell="B2" sqref="B2"/>
    </sheetView>
  </sheetViews>
  <sheetFormatPr defaultColWidth="9.140625" defaultRowHeight="12.75"/>
  <cols>
    <col min="1" max="1" width="5.140625" style="0" customWidth="1"/>
    <col min="2" max="2" width="5.57421875" style="0" customWidth="1"/>
    <col min="3" max="3" width="7.28125" style="0" customWidth="1"/>
    <col min="4" max="4" width="19.421875" style="0" bestFit="1" customWidth="1"/>
    <col min="5" max="5" width="20.28125" style="0" customWidth="1"/>
    <col min="6" max="6" width="15.00390625" style="0" customWidth="1"/>
    <col min="7" max="7" width="16.00390625" style="0" customWidth="1"/>
    <col min="8" max="8" width="15.00390625" style="0" customWidth="1"/>
    <col min="9" max="9" width="23.140625" style="0" customWidth="1"/>
    <col min="10" max="10" width="16.28125" style="0" customWidth="1"/>
    <col min="11" max="11" width="15.57421875" style="0" customWidth="1"/>
    <col min="12" max="12" width="14.140625" style="0" customWidth="1"/>
  </cols>
  <sheetData>
    <row r="1" spans="2:23" ht="18">
      <c r="B1" s="50" t="s">
        <v>56</v>
      </c>
      <c r="C1" s="39"/>
      <c r="D1" s="39"/>
      <c r="E1" s="39"/>
      <c r="F1" s="39"/>
      <c r="G1" s="39"/>
      <c r="H1" s="39"/>
      <c r="I1" s="39"/>
      <c r="J1" s="39"/>
      <c r="K1" s="39"/>
      <c r="L1" s="39"/>
      <c r="M1" s="39"/>
      <c r="N1" s="39"/>
      <c r="O1" s="39"/>
      <c r="P1" s="39"/>
      <c r="Q1" s="39"/>
      <c r="R1" s="39"/>
      <c r="S1" s="39"/>
      <c r="T1" s="39"/>
      <c r="U1" s="39"/>
      <c r="V1" s="39"/>
      <c r="W1" s="39"/>
    </row>
    <row r="2" spans="2:23" s="193" customFormat="1" ht="12.75">
      <c r="B2" s="192"/>
      <c r="C2" s="192"/>
      <c r="D2" s="192"/>
      <c r="E2" s="192"/>
      <c r="F2" s="192"/>
      <c r="G2" s="192"/>
      <c r="H2" s="192"/>
      <c r="I2" s="192"/>
      <c r="J2" s="192"/>
      <c r="K2" s="192"/>
      <c r="L2" s="192"/>
      <c r="M2" s="192"/>
      <c r="N2" s="192"/>
      <c r="O2" s="192"/>
      <c r="P2" s="192"/>
      <c r="Q2" s="192"/>
      <c r="R2" s="192"/>
      <c r="S2" s="192"/>
      <c r="T2" s="192"/>
      <c r="U2" s="192"/>
      <c r="V2" s="192"/>
      <c r="W2" s="192"/>
    </row>
    <row r="3" spans="2:23" s="196" customFormat="1" ht="15.75">
      <c r="B3" s="194" t="s">
        <v>283</v>
      </c>
      <c r="C3" s="195"/>
      <c r="D3" s="195"/>
      <c r="E3" s="195"/>
      <c r="F3" s="195"/>
      <c r="G3" s="195"/>
      <c r="H3" s="195"/>
      <c r="I3" s="195"/>
      <c r="J3" s="195"/>
      <c r="K3" s="195"/>
      <c r="L3" s="195"/>
      <c r="M3" s="195"/>
      <c r="N3" s="195"/>
      <c r="O3" s="195"/>
      <c r="P3" s="195"/>
      <c r="Q3" s="195"/>
      <c r="R3" s="195"/>
      <c r="S3" s="195"/>
      <c r="T3" s="195"/>
      <c r="U3" s="195"/>
      <c r="V3" s="195"/>
      <c r="W3" s="195"/>
    </row>
    <row r="4" spans="2:23" s="200" customFormat="1" ht="12.75">
      <c r="B4" s="209"/>
      <c r="C4" s="199"/>
      <c r="D4" s="199"/>
      <c r="E4" s="199"/>
      <c r="F4" s="199"/>
      <c r="G4" s="199"/>
      <c r="H4" s="199"/>
      <c r="I4" s="199"/>
      <c r="J4" s="199"/>
      <c r="K4" s="199"/>
      <c r="L4" s="199"/>
      <c r="M4" s="199"/>
      <c r="N4" s="199"/>
      <c r="O4" s="199"/>
      <c r="P4" s="199"/>
      <c r="Q4" s="199"/>
      <c r="R4" s="199"/>
      <c r="S4" s="199"/>
      <c r="T4" s="199"/>
      <c r="U4" s="199"/>
      <c r="V4" s="199"/>
      <c r="W4" s="199"/>
    </row>
    <row r="5" spans="2:23" s="200" customFormat="1" ht="12.75">
      <c r="B5" s="209"/>
      <c r="C5" s="209"/>
      <c r="D5" s="197" t="s">
        <v>179</v>
      </c>
      <c r="E5" s="198"/>
      <c r="F5" s="199"/>
      <c r="G5" s="199"/>
      <c r="H5" s="199"/>
      <c r="I5" s="199"/>
      <c r="J5" s="199"/>
      <c r="K5" s="199"/>
      <c r="L5" s="199"/>
      <c r="M5" s="199"/>
      <c r="N5" s="199"/>
      <c r="O5" s="199"/>
      <c r="P5" s="199"/>
      <c r="Q5" s="199"/>
      <c r="R5" s="199"/>
      <c r="S5" s="199"/>
      <c r="T5" s="199"/>
      <c r="U5" s="199"/>
      <c r="V5" s="199"/>
      <c r="W5" s="199"/>
    </row>
    <row r="6" spans="2:23" s="200" customFormat="1" ht="25.5">
      <c r="B6" s="209"/>
      <c r="C6" s="209"/>
      <c r="D6" s="201" t="s">
        <v>180</v>
      </c>
      <c r="E6" s="202"/>
      <c r="F6" s="199"/>
      <c r="G6" s="199"/>
      <c r="H6" s="199"/>
      <c r="I6" s="199"/>
      <c r="J6" s="199"/>
      <c r="K6" s="199"/>
      <c r="L6" s="199"/>
      <c r="M6" s="199"/>
      <c r="N6" s="199"/>
      <c r="O6" s="199"/>
      <c r="P6" s="199"/>
      <c r="Q6" s="199"/>
      <c r="R6" s="199"/>
      <c r="S6" s="199"/>
      <c r="T6" s="199"/>
      <c r="U6" s="199"/>
      <c r="V6" s="199"/>
      <c r="W6" s="199"/>
    </row>
    <row r="7" spans="2:23" s="200" customFormat="1" ht="12.75">
      <c r="B7" s="209"/>
      <c r="C7" s="209"/>
      <c r="D7" s="199" t="s">
        <v>29</v>
      </c>
      <c r="E7" s="203"/>
      <c r="F7" s="199"/>
      <c r="G7" s="199"/>
      <c r="H7" s="199"/>
      <c r="I7" s="199"/>
      <c r="J7" s="199"/>
      <c r="K7" s="199"/>
      <c r="L7" s="199"/>
      <c r="M7" s="199"/>
      <c r="N7" s="199"/>
      <c r="O7" s="199"/>
      <c r="P7" s="199"/>
      <c r="Q7" s="199"/>
      <c r="R7" s="199"/>
      <c r="S7" s="199"/>
      <c r="T7" s="199"/>
      <c r="U7" s="199"/>
      <c r="V7" s="199"/>
      <c r="W7" s="199"/>
    </row>
    <row r="8" spans="2:23" s="200" customFormat="1" ht="12.75">
      <c r="B8" s="209"/>
      <c r="C8" s="209"/>
      <c r="D8" s="204" t="s">
        <v>15</v>
      </c>
      <c r="E8" s="205"/>
      <c r="F8" s="199"/>
      <c r="G8" s="199"/>
      <c r="H8" s="199"/>
      <c r="I8" s="199"/>
      <c r="J8" s="199"/>
      <c r="K8" s="199"/>
      <c r="L8" s="199"/>
      <c r="M8" s="199"/>
      <c r="N8" s="199"/>
      <c r="O8" s="199"/>
      <c r="P8"/>
      <c r="Q8" s="199"/>
      <c r="R8" s="199"/>
      <c r="S8" s="199"/>
      <c r="T8" s="199"/>
      <c r="U8" s="199"/>
      <c r="V8" s="199"/>
      <c r="W8" s="199"/>
    </row>
    <row r="9" spans="2:23" s="208" customFormat="1" ht="12.75">
      <c r="B9" s="194"/>
      <c r="C9" s="209"/>
      <c r="D9" s="204" t="s">
        <v>16</v>
      </c>
      <c r="E9" s="206"/>
      <c r="F9" s="207"/>
      <c r="G9" s="207"/>
      <c r="H9" s="207"/>
      <c r="I9" s="207"/>
      <c r="J9" s="207"/>
      <c r="K9" s="207"/>
      <c r="L9" s="207"/>
      <c r="M9" s="207"/>
      <c r="N9" s="207"/>
      <c r="O9" s="207"/>
      <c r="P9" s="207"/>
      <c r="Q9" s="207"/>
      <c r="R9" s="207"/>
      <c r="S9" s="207"/>
      <c r="T9" s="207"/>
      <c r="U9" s="207"/>
      <c r="V9" s="207"/>
      <c r="W9" s="207"/>
    </row>
    <row r="10" spans="2:23" s="208" customFormat="1" ht="37.5" customHeight="1">
      <c r="B10" s="194"/>
      <c r="C10" s="209"/>
      <c r="D10" s="204"/>
      <c r="E10" s="706"/>
      <c r="F10" s="207"/>
      <c r="G10" s="207"/>
      <c r="H10" s="207"/>
      <c r="I10" s="207"/>
      <c r="J10" s="207"/>
      <c r="K10" s="207"/>
      <c r="L10" s="207"/>
      <c r="M10" s="207"/>
      <c r="N10" s="207"/>
      <c r="O10" s="207"/>
      <c r="P10" s="207"/>
      <c r="Q10" s="207"/>
      <c r="R10" s="207"/>
      <c r="S10" s="207"/>
      <c r="T10" s="207"/>
      <c r="U10" s="207"/>
      <c r="V10" s="207"/>
      <c r="W10" s="207"/>
    </row>
    <row r="11" spans="2:23" s="208" customFormat="1" ht="12.75">
      <c r="B11" s="194"/>
      <c r="C11" s="209"/>
      <c r="D11" s="204"/>
      <c r="E11" s="706"/>
      <c r="F11" s="207"/>
      <c r="G11" s="207"/>
      <c r="H11" s="207"/>
      <c r="I11" s="207"/>
      <c r="J11" s="207"/>
      <c r="K11" s="207"/>
      <c r="L11" s="207"/>
      <c r="M11" s="207"/>
      <c r="N11" s="207"/>
      <c r="O11" s="207"/>
      <c r="P11" s="207"/>
      <c r="Q11" s="207"/>
      <c r="R11" s="207"/>
      <c r="S11" s="207"/>
      <c r="T11" s="207"/>
      <c r="U11" s="207"/>
      <c r="V11" s="207"/>
      <c r="W11" s="207"/>
    </row>
    <row r="12" spans="2:23" s="200" customFormat="1" ht="12.75">
      <c r="B12" s="209"/>
      <c r="C12" s="209"/>
      <c r="D12" s="199"/>
      <c r="E12" s="199"/>
      <c r="F12" s="199"/>
      <c r="G12" s="199"/>
      <c r="H12" s="199"/>
      <c r="I12" s="199"/>
      <c r="J12" s="199"/>
      <c r="K12" s="199"/>
      <c r="L12" s="199"/>
      <c r="M12" s="199"/>
      <c r="N12" s="199"/>
      <c r="O12" s="199"/>
      <c r="P12" s="199"/>
      <c r="Q12" s="199"/>
      <c r="R12" s="199"/>
      <c r="S12" s="199"/>
      <c r="T12" s="199"/>
      <c r="U12" s="199"/>
      <c r="V12" s="199"/>
      <c r="W12" s="199"/>
    </row>
    <row r="13" spans="2:23" s="200" customFormat="1" ht="12.75">
      <c r="B13" s="199"/>
      <c r="C13" s="199"/>
      <c r="D13" s="199"/>
      <c r="E13" s="199"/>
      <c r="F13" s="199"/>
      <c r="G13" s="199"/>
      <c r="H13" s="199"/>
      <c r="I13" s="199"/>
      <c r="J13" s="199"/>
      <c r="K13" s="199"/>
      <c r="L13" s="199"/>
      <c r="M13" s="199"/>
      <c r="N13" s="199"/>
      <c r="O13" s="199"/>
      <c r="P13" s="199"/>
      <c r="Q13" s="199"/>
      <c r="R13" s="199"/>
      <c r="S13" s="199"/>
      <c r="T13" s="199"/>
      <c r="U13" s="199"/>
      <c r="V13" s="199"/>
      <c r="W13" s="199"/>
    </row>
    <row r="14" spans="2:23" s="200" customFormat="1" ht="13.5" thickBot="1">
      <c r="B14" s="199"/>
      <c r="C14" s="199"/>
      <c r="D14" s="199"/>
      <c r="E14" s="199"/>
      <c r="F14" s="199"/>
      <c r="G14" s="199"/>
      <c r="H14" s="199"/>
      <c r="I14" s="199"/>
      <c r="J14" s="199"/>
      <c r="K14" s="199"/>
      <c r="L14" s="199"/>
      <c r="M14" s="199"/>
      <c r="N14" s="199"/>
      <c r="O14" s="199"/>
      <c r="P14" s="199"/>
      <c r="Q14" s="199"/>
      <c r="R14" s="199"/>
      <c r="S14" s="199"/>
      <c r="T14" s="199"/>
      <c r="U14" s="199"/>
      <c r="V14" s="199"/>
      <c r="W14" s="199"/>
    </row>
    <row r="15" spans="2:23" s="200" customFormat="1" ht="13.5" thickTop="1">
      <c r="B15" s="735"/>
      <c r="C15" s="736"/>
      <c r="D15" s="736"/>
      <c r="E15" s="736"/>
      <c r="F15" s="736"/>
      <c r="G15" s="736"/>
      <c r="H15" s="736"/>
      <c r="I15" s="736"/>
      <c r="J15" s="736"/>
      <c r="K15" s="736"/>
      <c r="L15" s="736"/>
      <c r="M15" s="737"/>
      <c r="N15" s="199"/>
      <c r="O15" s="199"/>
      <c r="P15" s="199"/>
      <c r="Q15" s="199"/>
      <c r="R15" s="199"/>
      <c r="S15" s="199"/>
      <c r="T15" s="199"/>
      <c r="U15" s="199"/>
      <c r="V15" s="199"/>
      <c r="W15" s="199"/>
    </row>
    <row r="16" spans="2:23" ht="13.5" thickBot="1">
      <c r="B16" s="738"/>
      <c r="C16" s="697"/>
      <c r="D16" s="697"/>
      <c r="E16" s="697"/>
      <c r="F16" s="697"/>
      <c r="G16" s="697"/>
      <c r="H16" s="697"/>
      <c r="I16" s="697"/>
      <c r="J16" s="697"/>
      <c r="K16" s="697"/>
      <c r="L16" s="697"/>
      <c r="M16" s="739"/>
      <c r="N16" s="39"/>
      <c r="O16" s="39"/>
      <c r="P16" s="39"/>
      <c r="Q16" s="39"/>
      <c r="R16" s="39"/>
      <c r="S16" s="39"/>
      <c r="T16" s="39"/>
      <c r="U16" s="39"/>
      <c r="V16" s="39"/>
      <c r="W16" s="39"/>
    </row>
    <row r="17" spans="2:22" ht="13.5" thickBot="1">
      <c r="B17" s="738"/>
      <c r="C17" s="697"/>
      <c r="D17" s="700"/>
      <c r="E17" s="797" t="s">
        <v>309</v>
      </c>
      <c r="F17" s="798"/>
      <c r="G17" s="798"/>
      <c r="H17" s="799"/>
      <c r="I17" s="800" t="s">
        <v>310</v>
      </c>
      <c r="J17" s="799"/>
      <c r="K17" s="697"/>
      <c r="L17" s="697"/>
      <c r="M17" s="739"/>
      <c r="N17" s="39"/>
      <c r="O17" s="39"/>
      <c r="P17" s="39"/>
      <c r="Q17" s="39"/>
      <c r="R17" s="39"/>
      <c r="S17" s="39"/>
      <c r="T17" s="39"/>
      <c r="U17" s="39"/>
      <c r="V17" s="39"/>
    </row>
    <row r="18" spans="2:22" ht="65.25" customHeight="1" thickBot="1">
      <c r="B18" s="738"/>
      <c r="C18" s="698"/>
      <c r="D18" s="701" t="s">
        <v>317</v>
      </c>
      <c r="E18" s="692" t="s">
        <v>318</v>
      </c>
      <c r="F18" s="693" t="s">
        <v>319</v>
      </c>
      <c r="G18" s="693" t="s">
        <v>320</v>
      </c>
      <c r="H18" s="694" t="s">
        <v>321</v>
      </c>
      <c r="I18" s="693" t="s">
        <v>322</v>
      </c>
      <c r="J18" s="694" t="s">
        <v>323</v>
      </c>
      <c r="K18" s="695" t="s">
        <v>324</v>
      </c>
      <c r="L18" s="696" t="s">
        <v>313</v>
      </c>
      <c r="M18" s="739"/>
      <c r="N18" s="39"/>
      <c r="O18" s="39"/>
      <c r="P18" s="39"/>
      <c r="Q18" s="39"/>
      <c r="S18" s="39"/>
      <c r="T18" s="39"/>
      <c r="U18" s="39"/>
      <c r="V18" s="39"/>
    </row>
    <row r="19" spans="2:22" ht="25.5" customHeight="1">
      <c r="B19" s="801" t="s">
        <v>314</v>
      </c>
      <c r="C19" s="802"/>
      <c r="D19" s="702" t="s">
        <v>139</v>
      </c>
      <c r="E19" s="670" t="s">
        <v>315</v>
      </c>
      <c r="F19" s="671">
        <v>1200</v>
      </c>
      <c r="G19" s="671">
        <v>0.95</v>
      </c>
      <c r="H19" s="672">
        <v>0.785</v>
      </c>
      <c r="I19" s="671">
        <v>0.1</v>
      </c>
      <c r="J19" s="672">
        <v>0.28</v>
      </c>
      <c r="K19" s="671">
        <v>1.02</v>
      </c>
      <c r="L19" s="669">
        <f>((G19*H19)*F19)*(1-(I19*J19))*K19</f>
        <v>887.2396560000001</v>
      </c>
      <c r="M19" s="739"/>
      <c r="N19" s="39"/>
      <c r="O19" s="39"/>
      <c r="P19" s="39"/>
      <c r="Q19" s="39"/>
      <c r="R19" s="39"/>
      <c r="S19" s="39"/>
      <c r="T19" s="39"/>
      <c r="U19" s="39"/>
      <c r="V19" s="39"/>
    </row>
    <row r="20" spans="2:22" ht="12.75">
      <c r="B20" s="738"/>
      <c r="C20" s="698"/>
      <c r="D20" s="703" t="s">
        <v>139</v>
      </c>
      <c r="E20" s="674"/>
      <c r="F20" s="675"/>
      <c r="G20" s="684"/>
      <c r="H20" s="685"/>
      <c r="I20" s="684"/>
      <c r="J20" s="685"/>
      <c r="K20" s="684"/>
      <c r="L20" s="676">
        <f>(F20*(IF(ISNUMBER(G20),G20,G19)*IF(ISNUMBER(H20),H20,H19)))*(1-(IF(ISNUMBER(I20),I20,I19)*IF(ISNUMBER(J20),J20,J19)))*K19</f>
        <v>0</v>
      </c>
      <c r="M20" s="739"/>
      <c r="N20" s="39"/>
      <c r="O20" s="39"/>
      <c r="P20" s="39"/>
      <c r="Q20" s="39"/>
      <c r="R20" s="39"/>
      <c r="S20" s="39"/>
      <c r="T20" s="39"/>
      <c r="U20" s="39"/>
      <c r="V20" s="39"/>
    </row>
    <row r="21" spans="2:22" ht="12.75">
      <c r="B21" s="738"/>
      <c r="C21" s="698"/>
      <c r="D21" s="704" t="s">
        <v>140</v>
      </c>
      <c r="E21" s="679"/>
      <c r="F21" s="680"/>
      <c r="G21" s="686"/>
      <c r="H21" s="687"/>
      <c r="I21" s="686"/>
      <c r="J21" s="687"/>
      <c r="K21" s="686"/>
      <c r="L21" s="676">
        <f>(F21*(IF(ISNUMBER(G21),G21,G19)*IF(ISNUMBER(H21),H21,H19)))*(1-(IF(ISNUMBER(I21),I21,I19)*IF(ISNUMBER(J21),J21,J19)))*K19</f>
        <v>0</v>
      </c>
      <c r="M21" s="739"/>
      <c r="N21" s="39"/>
      <c r="O21" s="39"/>
      <c r="P21" s="39"/>
      <c r="Q21" s="39"/>
      <c r="R21" s="39"/>
      <c r="S21" s="39"/>
      <c r="T21" s="39"/>
      <c r="U21" s="39"/>
      <c r="V21" s="39"/>
    </row>
    <row r="22" spans="2:22" ht="12.75">
      <c r="B22" s="738"/>
      <c r="C22" s="698"/>
      <c r="D22" s="704" t="s">
        <v>141</v>
      </c>
      <c r="E22" s="679"/>
      <c r="F22" s="680"/>
      <c r="G22" s="686"/>
      <c r="H22" s="687"/>
      <c r="I22" s="686"/>
      <c r="J22" s="687"/>
      <c r="K22" s="686"/>
      <c r="L22" s="676">
        <f>(F22*(IF(ISNUMBER(G22),G22,G19)*IF(ISNUMBER(H22),H22,H19)))*(1-(IF(ISNUMBER(I22),I22,I19)*IF(ISNUMBER(J22),J22,J19)))*K19</f>
        <v>0</v>
      </c>
      <c r="M22" s="739"/>
      <c r="N22" s="39"/>
      <c r="O22" s="39"/>
      <c r="P22" s="39"/>
      <c r="Q22" s="39"/>
      <c r="R22" s="39"/>
      <c r="S22" s="39"/>
      <c r="T22" s="39"/>
      <c r="U22" s="39"/>
      <c r="V22" s="39"/>
    </row>
    <row r="23" spans="2:22" ht="12.75">
      <c r="B23" s="738"/>
      <c r="C23" s="698"/>
      <c r="D23" s="704" t="s">
        <v>142</v>
      </c>
      <c r="E23" s="679"/>
      <c r="F23" s="680"/>
      <c r="G23" s="686"/>
      <c r="H23" s="687"/>
      <c r="I23" s="686"/>
      <c r="J23" s="687"/>
      <c r="K23" s="686"/>
      <c r="L23" s="676">
        <f>(F23*(IF(ISNUMBER(G23),G23,G19)*IF(ISNUMBER(H23),H23,H19)))*(1-(IF(ISNUMBER(I23),I23,I19)*IF(ISNUMBER(J23),J23,J19)))*K19</f>
        <v>0</v>
      </c>
      <c r="M23" s="739"/>
      <c r="N23" s="39"/>
      <c r="O23" s="39"/>
      <c r="P23" s="39"/>
      <c r="Q23" s="39"/>
      <c r="R23" s="39"/>
      <c r="S23" s="39"/>
      <c r="T23" s="39"/>
      <c r="U23" s="39"/>
      <c r="V23" s="39"/>
    </row>
    <row r="24" spans="2:22" ht="12.75">
      <c r="B24" s="738"/>
      <c r="C24" s="698"/>
      <c r="D24" s="704" t="s">
        <v>225</v>
      </c>
      <c r="E24" s="679"/>
      <c r="F24" s="680"/>
      <c r="G24" s="686"/>
      <c r="H24" s="687"/>
      <c r="I24" s="686"/>
      <c r="J24" s="687"/>
      <c r="K24" s="686"/>
      <c r="L24" s="676">
        <f>(F24*(IF(ISNUMBER(G24),G24,G19)*IF(ISNUMBER(H24),H24,H19)))*(1-(IF(ISNUMBER(I24),I24,I19)*IF(ISNUMBER(J24),J24,J19)))*K19</f>
        <v>0</v>
      </c>
      <c r="M24" s="739"/>
      <c r="N24" s="39"/>
      <c r="O24" s="39"/>
      <c r="P24" s="39"/>
      <c r="Q24" s="39"/>
      <c r="R24" s="39"/>
      <c r="S24" s="39"/>
      <c r="T24" s="39"/>
      <c r="U24" s="39"/>
      <c r="V24" s="39"/>
    </row>
    <row r="25" spans="2:22" ht="12.75">
      <c r="B25" s="738"/>
      <c r="C25" s="698"/>
      <c r="D25" s="704" t="s">
        <v>226</v>
      </c>
      <c r="E25" s="679"/>
      <c r="F25" s="680"/>
      <c r="G25" s="686"/>
      <c r="H25" s="687"/>
      <c r="I25" s="686"/>
      <c r="J25" s="687"/>
      <c r="K25" s="686"/>
      <c r="L25" s="676">
        <f>(F25*(IF(ISNUMBER(G25),G25,G19)*IF(ISNUMBER(H25),H25,H19)))*(1-(IF(ISNUMBER(I25),I25,I19)*IF(ISNUMBER(J25),J25,J19)))*K19</f>
        <v>0</v>
      </c>
      <c r="M25" s="739"/>
      <c r="N25" s="39"/>
      <c r="O25" s="39"/>
      <c r="P25" s="39"/>
      <c r="Q25" s="39"/>
      <c r="R25" s="39"/>
      <c r="S25" s="39"/>
      <c r="T25" s="39"/>
      <c r="U25" s="39"/>
      <c r="V25" s="39"/>
    </row>
    <row r="26" spans="2:22" ht="13.5" thickBot="1">
      <c r="B26" s="738"/>
      <c r="C26" s="698"/>
      <c r="D26" s="704" t="s">
        <v>227</v>
      </c>
      <c r="E26" s="679"/>
      <c r="F26" s="680"/>
      <c r="G26" s="686"/>
      <c r="H26" s="687"/>
      <c r="I26" s="686"/>
      <c r="J26" s="687"/>
      <c r="K26" s="686"/>
      <c r="L26" s="676">
        <f>(F26*(IF(ISNUMBER(G26),G26,G19)*IF(ISNUMBER(H26),H26,H19)))*(1-(IF(ISNUMBER(I26),I26,I19)*IF(ISNUMBER(J26),J26,J19)))*K19</f>
        <v>0</v>
      </c>
      <c r="M26" s="739"/>
      <c r="N26" s="39"/>
      <c r="O26" s="39"/>
      <c r="P26" s="39"/>
      <c r="Q26" s="39"/>
      <c r="R26" s="39"/>
      <c r="S26" s="39"/>
      <c r="T26" s="39"/>
      <c r="U26" s="39"/>
      <c r="V26" s="39"/>
    </row>
    <row r="27" spans="2:22" ht="13.5" thickBot="1">
      <c r="B27" s="738"/>
      <c r="C27" s="698"/>
      <c r="D27" s="705" t="s">
        <v>316</v>
      </c>
      <c r="E27" s="688"/>
      <c r="F27" s="689">
        <f>SUM(F20:F26)</f>
        <v>0</v>
      </c>
      <c r="G27" s="689"/>
      <c r="H27" s="690"/>
      <c r="I27" s="689"/>
      <c r="J27" s="690"/>
      <c r="K27" s="689"/>
      <c r="L27" s="691">
        <f>SUM(L20:L26)</f>
        <v>0</v>
      </c>
      <c r="M27" s="739"/>
      <c r="N27" s="39"/>
      <c r="O27" s="39"/>
      <c r="P27" s="39"/>
      <c r="Q27" s="39"/>
      <c r="R27" s="39"/>
      <c r="S27" s="39"/>
      <c r="T27" s="39"/>
      <c r="U27" s="39"/>
      <c r="V27" s="39"/>
    </row>
    <row r="28" spans="2:23" ht="12.75">
      <c r="B28" s="738"/>
      <c r="C28" s="697"/>
      <c r="D28" s="699"/>
      <c r="E28" s="699"/>
      <c r="F28" s="699"/>
      <c r="G28" s="699"/>
      <c r="H28" s="699"/>
      <c r="I28" s="699"/>
      <c r="J28" s="699"/>
      <c r="K28" s="699"/>
      <c r="L28" s="699"/>
      <c r="M28" s="739"/>
      <c r="N28" s="39"/>
      <c r="O28" s="39"/>
      <c r="P28" s="39"/>
      <c r="Q28" s="39"/>
      <c r="R28" s="39"/>
      <c r="S28" s="39"/>
      <c r="T28" s="39"/>
      <c r="U28" s="39"/>
      <c r="V28" s="39"/>
      <c r="W28" s="39"/>
    </row>
    <row r="29" spans="2:23" ht="13.5" thickBot="1">
      <c r="B29" s="740"/>
      <c r="C29" s="741"/>
      <c r="D29" s="741"/>
      <c r="E29" s="741"/>
      <c r="F29" s="741"/>
      <c r="G29" s="741"/>
      <c r="H29" s="741"/>
      <c r="I29" s="741"/>
      <c r="J29" s="741"/>
      <c r="K29" s="741"/>
      <c r="L29" s="741"/>
      <c r="M29" s="742"/>
      <c r="N29" s="39"/>
      <c r="O29" s="39"/>
      <c r="P29" s="39"/>
      <c r="Q29" s="39"/>
      <c r="R29" s="39"/>
      <c r="S29" s="39"/>
      <c r="T29" s="39"/>
      <c r="U29" s="39"/>
      <c r="V29" s="39"/>
      <c r="W29" s="39"/>
    </row>
    <row r="30" spans="2:23" ht="13.5" thickTop="1">
      <c r="B30" s="39"/>
      <c r="C30" s="39"/>
      <c r="D30" s="39"/>
      <c r="E30" s="39"/>
      <c r="F30" s="39"/>
      <c r="G30" s="39"/>
      <c r="H30" s="39"/>
      <c r="I30" s="39"/>
      <c r="J30" s="39"/>
      <c r="K30" s="39"/>
      <c r="L30" s="39"/>
      <c r="M30" s="39"/>
      <c r="N30" s="39"/>
      <c r="O30" s="39"/>
      <c r="P30" s="39"/>
      <c r="Q30" s="39"/>
      <c r="R30" s="39"/>
      <c r="S30" s="39"/>
      <c r="T30" s="39"/>
      <c r="U30" s="39"/>
      <c r="V30" s="39"/>
      <c r="W30" s="39"/>
    </row>
    <row r="31" spans="2:23" ht="12.75">
      <c r="B31" s="39"/>
      <c r="C31" s="39"/>
      <c r="D31" s="39"/>
      <c r="E31" s="39"/>
      <c r="F31" s="39"/>
      <c r="G31" s="39"/>
      <c r="H31" s="39"/>
      <c r="I31" s="39"/>
      <c r="J31" s="39"/>
      <c r="K31" s="39"/>
      <c r="L31" s="39"/>
      <c r="M31" s="39"/>
      <c r="N31" s="39"/>
      <c r="O31" s="39"/>
      <c r="P31" s="39"/>
      <c r="Q31" s="39"/>
      <c r="R31" s="39"/>
      <c r="S31" s="39"/>
      <c r="T31" s="39"/>
      <c r="U31" s="39"/>
      <c r="V31" s="39"/>
      <c r="W31" s="39"/>
    </row>
    <row r="32" spans="2:23" ht="12.75">
      <c r="B32" s="39"/>
      <c r="C32" s="39"/>
      <c r="D32" s="39"/>
      <c r="E32" s="39"/>
      <c r="F32" s="39"/>
      <c r="G32" s="39"/>
      <c r="H32" s="39"/>
      <c r="I32" s="39"/>
      <c r="J32" s="39"/>
      <c r="K32" s="39"/>
      <c r="L32" s="39"/>
      <c r="M32" s="39"/>
      <c r="N32" s="39"/>
      <c r="O32" s="39"/>
      <c r="P32" s="39"/>
      <c r="Q32" s="39"/>
      <c r="R32" s="39"/>
      <c r="S32" s="39"/>
      <c r="T32" s="39"/>
      <c r="U32" s="39"/>
      <c r="V32" s="39"/>
      <c r="W32" s="39"/>
    </row>
    <row r="33" spans="2:23" ht="13.5" thickBot="1">
      <c r="B33" s="39"/>
      <c r="C33" s="39"/>
      <c r="D33" s="39"/>
      <c r="E33" s="39"/>
      <c r="F33" s="39"/>
      <c r="G33" s="39"/>
      <c r="H33" s="39"/>
      <c r="I33" s="39"/>
      <c r="J33" s="39"/>
      <c r="K33" s="39"/>
      <c r="L33" s="39"/>
      <c r="M33" s="39"/>
      <c r="N33" s="39"/>
      <c r="O33" s="39"/>
      <c r="P33" s="39"/>
      <c r="Q33" s="39"/>
      <c r="R33" s="39"/>
      <c r="S33" s="39"/>
      <c r="T33" s="39"/>
      <c r="U33" s="39"/>
      <c r="V33" s="39"/>
      <c r="W33" s="39"/>
    </row>
    <row r="34" spans="2:23" ht="12.75">
      <c r="B34" s="39"/>
      <c r="C34" s="39"/>
      <c r="D34" s="708"/>
      <c r="E34" s="709"/>
      <c r="F34" s="709"/>
      <c r="G34" s="709"/>
      <c r="H34" s="709"/>
      <c r="I34" s="709"/>
      <c r="J34" s="710"/>
      <c r="K34" s="39"/>
      <c r="L34" s="39"/>
      <c r="M34" s="39"/>
      <c r="N34" s="39"/>
      <c r="O34" s="39"/>
      <c r="P34" s="39"/>
      <c r="Q34" s="39"/>
      <c r="R34" s="39"/>
      <c r="S34" s="39"/>
      <c r="T34" s="39"/>
      <c r="U34" s="39"/>
      <c r="V34" s="39"/>
      <c r="W34" s="39"/>
    </row>
    <row r="35" spans="2:23" ht="15.75">
      <c r="B35" s="39"/>
      <c r="C35" s="39"/>
      <c r="D35" s="711"/>
      <c r="E35" s="712" t="s">
        <v>325</v>
      </c>
      <c r="F35" s="667"/>
      <c r="G35" s="667"/>
      <c r="H35" s="667"/>
      <c r="I35" s="667"/>
      <c r="J35" s="673"/>
      <c r="K35" s="39"/>
      <c r="L35" s="39"/>
      <c r="M35" s="39"/>
      <c r="N35" s="39"/>
      <c r="O35" s="39"/>
      <c r="P35" s="39"/>
      <c r="Q35" s="39"/>
      <c r="R35" s="39"/>
      <c r="S35" s="39"/>
      <c r="T35" s="39"/>
      <c r="U35" s="39"/>
      <c r="V35" s="39"/>
      <c r="W35" s="39"/>
    </row>
    <row r="36" spans="3:23" ht="12.75">
      <c r="C36" s="39"/>
      <c r="D36" s="711"/>
      <c r="E36" s="667"/>
      <c r="F36" s="667"/>
      <c r="G36" s="667"/>
      <c r="H36" s="667"/>
      <c r="I36" s="667"/>
      <c r="J36" s="673"/>
      <c r="K36" s="39"/>
      <c r="L36" s="39"/>
      <c r="M36" s="39"/>
      <c r="N36" s="39"/>
      <c r="O36" s="39"/>
      <c r="P36" s="39"/>
      <c r="Q36" s="39"/>
      <c r="R36" s="39"/>
      <c r="S36" s="39"/>
      <c r="T36" s="39"/>
      <c r="U36" s="39"/>
      <c r="V36" s="39"/>
      <c r="W36" s="39"/>
    </row>
    <row r="37" spans="3:23" ht="12.75">
      <c r="C37" s="39"/>
      <c r="D37" s="711"/>
      <c r="E37" s="667" t="s">
        <v>326</v>
      </c>
      <c r="F37" s="667"/>
      <c r="G37" s="667"/>
      <c r="H37" s="667"/>
      <c r="I37" s="667"/>
      <c r="J37" s="673"/>
      <c r="K37" s="39"/>
      <c r="L37" s="39"/>
      <c r="M37" s="39"/>
      <c r="N37" s="39"/>
      <c r="O37" s="39"/>
      <c r="P37" s="39"/>
      <c r="Q37" s="39"/>
      <c r="R37" s="39"/>
      <c r="S37" s="39"/>
      <c r="T37" s="39"/>
      <c r="U37" s="39"/>
      <c r="V37" s="39"/>
      <c r="W37" s="39"/>
    </row>
    <row r="38" spans="3:23" ht="12.75">
      <c r="C38" s="39"/>
      <c r="D38" s="711"/>
      <c r="E38" s="667" t="s">
        <v>327</v>
      </c>
      <c r="F38" s="667"/>
      <c r="G38" s="667"/>
      <c r="H38" s="667"/>
      <c r="I38" s="667"/>
      <c r="J38" s="673"/>
      <c r="K38" s="707"/>
      <c r="L38" s="707"/>
      <c r="M38" s="39"/>
      <c r="N38" s="39"/>
      <c r="O38" s="39"/>
      <c r="P38" s="39"/>
      <c r="Q38" s="39"/>
      <c r="R38" s="39"/>
      <c r="S38" s="39"/>
      <c r="T38" s="39"/>
      <c r="U38" s="39"/>
      <c r="V38" s="39"/>
      <c r="W38" s="39"/>
    </row>
    <row r="39" spans="3:23" ht="12.75">
      <c r="C39" s="39"/>
      <c r="D39" s="711"/>
      <c r="E39" s="668" t="s">
        <v>328</v>
      </c>
      <c r="F39" s="668"/>
      <c r="G39" s="668"/>
      <c r="H39" s="668"/>
      <c r="I39" s="668"/>
      <c r="J39" s="673"/>
      <c r="K39" s="707"/>
      <c r="L39" s="707"/>
      <c r="M39" s="39"/>
      <c r="N39" s="39"/>
      <c r="O39" s="39"/>
      <c r="P39" s="39"/>
      <c r="Q39" s="39"/>
      <c r="R39" s="39"/>
      <c r="S39" s="39"/>
      <c r="T39" s="39"/>
      <c r="U39" s="39"/>
      <c r="V39" s="39"/>
      <c r="W39" s="39"/>
    </row>
    <row r="40" spans="3:23" ht="12.75">
      <c r="C40" s="39"/>
      <c r="D40" s="711"/>
      <c r="E40" s="667"/>
      <c r="F40" s="667"/>
      <c r="G40" s="667"/>
      <c r="H40" s="667"/>
      <c r="I40" s="667"/>
      <c r="J40" s="673"/>
      <c r="K40" s="707"/>
      <c r="L40" s="707"/>
      <c r="M40" s="39"/>
      <c r="N40" s="39"/>
      <c r="O40" s="39"/>
      <c r="P40" s="39"/>
      <c r="Q40" s="39"/>
      <c r="R40" s="39"/>
      <c r="S40" s="39"/>
      <c r="T40" s="39"/>
      <c r="U40" s="39"/>
      <c r="V40" s="39"/>
      <c r="W40" s="39"/>
    </row>
    <row r="41" spans="3:23" ht="12.75">
      <c r="C41" s="39"/>
      <c r="D41" s="711"/>
      <c r="E41" s="713" t="s">
        <v>329</v>
      </c>
      <c r="F41" s="667"/>
      <c r="G41" s="667"/>
      <c r="H41" s="667"/>
      <c r="I41" s="667"/>
      <c r="J41" s="673"/>
      <c r="K41" s="707"/>
      <c r="L41" s="707"/>
      <c r="M41" s="39"/>
      <c r="N41" s="39"/>
      <c r="O41" s="39"/>
      <c r="P41" s="39"/>
      <c r="Q41" s="39"/>
      <c r="R41" s="39"/>
      <c r="S41" s="39"/>
      <c r="T41" s="39"/>
      <c r="U41" s="39"/>
      <c r="V41" s="39"/>
      <c r="W41" s="39"/>
    </row>
    <row r="42" spans="3:23" ht="13.5" thickBot="1">
      <c r="C42" s="39"/>
      <c r="D42" s="714"/>
      <c r="E42" s="715"/>
      <c r="F42" s="715"/>
      <c r="G42" s="681"/>
      <c r="H42" s="681"/>
      <c r="I42" s="681"/>
      <c r="J42" s="716"/>
      <c r="K42" s="707"/>
      <c r="L42" s="707"/>
      <c r="M42" s="39"/>
      <c r="N42" s="39"/>
      <c r="O42" s="39"/>
      <c r="P42" s="39"/>
      <c r="Q42" s="39"/>
      <c r="R42" s="39"/>
      <c r="S42" s="39"/>
      <c r="T42" s="39"/>
      <c r="U42" s="39"/>
      <c r="V42" s="39"/>
      <c r="W42" s="39"/>
    </row>
    <row r="43" spans="3:23" ht="39" thickBot="1">
      <c r="C43" s="39"/>
      <c r="D43" s="717"/>
      <c r="E43" s="718" t="s">
        <v>311</v>
      </c>
      <c r="F43" s="719" t="s">
        <v>312</v>
      </c>
      <c r="G43" s="720" t="s">
        <v>330</v>
      </c>
      <c r="H43" s="720" t="s">
        <v>331</v>
      </c>
      <c r="I43" s="721" t="s">
        <v>332</v>
      </c>
      <c r="J43" s="683"/>
      <c r="K43" s="707"/>
      <c r="L43" s="707"/>
      <c r="M43" s="39"/>
      <c r="N43" s="39"/>
      <c r="O43" s="39"/>
      <c r="P43" s="39"/>
      <c r="Q43" s="39"/>
      <c r="R43" s="39"/>
      <c r="S43" s="39"/>
      <c r="T43" s="39"/>
      <c r="U43" s="39"/>
      <c r="V43" s="39"/>
      <c r="W43" s="39"/>
    </row>
    <row r="44" spans="3:23" ht="12.75">
      <c r="C44" s="39"/>
      <c r="D44" s="717"/>
      <c r="E44" s="722" t="s">
        <v>333</v>
      </c>
      <c r="F44" s="723">
        <v>0.785</v>
      </c>
      <c r="G44" s="724" t="s">
        <v>334</v>
      </c>
      <c r="H44" s="724" t="s">
        <v>335</v>
      </c>
      <c r="I44" s="725">
        <v>0.95</v>
      </c>
      <c r="J44" s="726"/>
      <c r="K44" s="707"/>
      <c r="L44" s="707"/>
      <c r="M44" s="39"/>
      <c r="N44" s="39"/>
      <c r="O44" s="39"/>
      <c r="P44" s="39"/>
      <c r="Q44" s="39"/>
      <c r="R44" s="39"/>
      <c r="S44" s="39"/>
      <c r="T44" s="39"/>
      <c r="U44" s="39"/>
      <c r="V44" s="39"/>
      <c r="W44" s="39"/>
    </row>
    <row r="45" spans="3:23" ht="12.75">
      <c r="C45" s="39"/>
      <c r="D45" s="717"/>
      <c r="E45" s="704" t="s">
        <v>336</v>
      </c>
      <c r="F45" s="677">
        <v>0.913</v>
      </c>
      <c r="G45" s="727" t="s">
        <v>337</v>
      </c>
      <c r="H45" s="727" t="s">
        <v>338</v>
      </c>
      <c r="I45" s="678" t="s">
        <v>339</v>
      </c>
      <c r="J45" s="726"/>
      <c r="K45" s="707"/>
      <c r="L45" s="707"/>
      <c r="M45" s="39"/>
      <c r="N45" s="39"/>
      <c r="O45" s="39"/>
      <c r="P45" s="39"/>
      <c r="Q45" s="39"/>
      <c r="R45" s="39"/>
      <c r="S45" s="39"/>
      <c r="T45" s="39"/>
      <c r="U45" s="39"/>
      <c r="V45" s="39"/>
      <c r="W45" s="39"/>
    </row>
    <row r="46" spans="3:23" ht="12.75">
      <c r="C46" s="39"/>
      <c r="D46" s="717"/>
      <c r="E46" s="704"/>
      <c r="F46" s="677"/>
      <c r="G46" s="727"/>
      <c r="H46" s="727"/>
      <c r="I46" s="678" t="s">
        <v>340</v>
      </c>
      <c r="J46" s="726"/>
      <c r="K46" s="707"/>
      <c r="L46" s="707"/>
      <c r="M46" s="39"/>
      <c r="N46" s="39"/>
      <c r="O46" s="39"/>
      <c r="P46" s="39"/>
      <c r="Q46" s="39"/>
      <c r="R46" s="39"/>
      <c r="S46" s="39"/>
      <c r="T46" s="39"/>
      <c r="U46" s="39"/>
      <c r="V46" s="39"/>
      <c r="W46" s="39"/>
    </row>
    <row r="47" spans="3:23" ht="13.5" thickBot="1">
      <c r="C47" s="39"/>
      <c r="D47" s="717"/>
      <c r="E47" s="728" t="s">
        <v>341</v>
      </c>
      <c r="F47" s="729">
        <v>0.785</v>
      </c>
      <c r="G47" s="730" t="s">
        <v>342</v>
      </c>
      <c r="H47" s="730" t="s">
        <v>343</v>
      </c>
      <c r="I47" s="731">
        <v>0.75</v>
      </c>
      <c r="J47" s="726"/>
      <c r="K47" s="707"/>
      <c r="L47" s="707"/>
      <c r="M47" s="39"/>
      <c r="N47" s="39"/>
      <c r="O47" s="39"/>
      <c r="P47" s="39"/>
      <c r="Q47" s="39"/>
      <c r="R47" s="39"/>
      <c r="S47" s="39"/>
      <c r="T47" s="39"/>
      <c r="U47" s="39"/>
      <c r="V47" s="39"/>
      <c r="W47" s="39"/>
    </row>
    <row r="48" spans="3:23" ht="12.75">
      <c r="C48" s="39"/>
      <c r="D48" s="711"/>
      <c r="E48" s="682"/>
      <c r="F48" s="682"/>
      <c r="G48" s="682"/>
      <c r="H48" s="682"/>
      <c r="I48" s="682"/>
      <c r="J48" s="673"/>
      <c r="K48" s="707"/>
      <c r="L48" s="707"/>
      <c r="M48" s="39"/>
      <c r="N48" s="39"/>
      <c r="O48" s="39"/>
      <c r="P48" s="39"/>
      <c r="Q48" s="39"/>
      <c r="R48" s="39"/>
      <c r="S48" s="39"/>
      <c r="T48" s="39"/>
      <c r="U48" s="39"/>
      <c r="V48" s="39"/>
      <c r="W48" s="39"/>
    </row>
    <row r="49" spans="3:23" ht="12.75">
      <c r="C49" s="39"/>
      <c r="D49" s="711"/>
      <c r="E49" s="667"/>
      <c r="F49" s="667"/>
      <c r="G49" s="667"/>
      <c r="H49" s="667"/>
      <c r="I49" s="667"/>
      <c r="J49" s="673"/>
      <c r="K49" s="707"/>
      <c r="L49" s="707"/>
      <c r="M49" s="39"/>
      <c r="N49" s="39"/>
      <c r="O49" s="39"/>
      <c r="P49" s="39"/>
      <c r="Q49" s="39"/>
      <c r="R49" s="39"/>
      <c r="S49" s="39"/>
      <c r="T49" s="39"/>
      <c r="U49" s="39"/>
      <c r="V49" s="39"/>
      <c r="W49" s="39"/>
    </row>
    <row r="50" spans="4:12" ht="12.75">
      <c r="D50" s="711"/>
      <c r="E50" s="715"/>
      <c r="F50" s="667"/>
      <c r="G50" s="667"/>
      <c r="H50" s="667"/>
      <c r="I50" s="667"/>
      <c r="J50" s="673"/>
      <c r="K50" s="707"/>
      <c r="L50" s="707"/>
    </row>
    <row r="51" spans="4:12" ht="12.75">
      <c r="D51" s="711"/>
      <c r="E51" s="667" t="s">
        <v>344</v>
      </c>
      <c r="F51" s="667"/>
      <c r="G51" s="667"/>
      <c r="H51" s="667"/>
      <c r="I51" s="667"/>
      <c r="J51" s="673"/>
      <c r="K51" s="707"/>
      <c r="L51" s="707"/>
    </row>
    <row r="52" spans="4:12" ht="13.5" thickBot="1">
      <c r="D52" s="732"/>
      <c r="E52" s="733"/>
      <c r="F52" s="733"/>
      <c r="G52" s="733"/>
      <c r="H52" s="733"/>
      <c r="I52" s="733"/>
      <c r="J52" s="734"/>
      <c r="K52" s="707"/>
      <c r="L52" s="707"/>
    </row>
    <row r="53" spans="11:12" ht="12.75">
      <c r="K53" s="707"/>
      <c r="L53" s="707"/>
    </row>
    <row r="54" spans="11:12" ht="12.75">
      <c r="K54" s="707"/>
      <c r="L54" s="707"/>
    </row>
  </sheetData>
  <sheetProtection selectLockedCells="1"/>
  <mergeCells count="3">
    <mergeCell ref="E17:H17"/>
    <mergeCell ref="I17:J17"/>
    <mergeCell ref="B19:C19"/>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5"/>
  <drawing r:id="rId4"/>
  <legacyDrawing r:id="rId3"/>
  <oleObjects>
    <oleObject progId="Equation.3" shapeId="66759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PricewaterhouseCoopers</dc:creator>
  <cp:keywords/>
  <dc:description>5/2/03 - modified PFC worksheet for proportion factors and sent modified sheet to Fraser Thomson</dc:description>
  <cp:lastModifiedBy>WRIuser</cp:lastModifiedBy>
  <cp:lastPrinted>2005-10-09T07:10:14Z</cp:lastPrinted>
  <dcterms:created xsi:type="dcterms:W3CDTF">2000-04-11T14:17:17Z</dcterms:created>
  <dcterms:modified xsi:type="dcterms:W3CDTF">2008-02-25T15:15:03Z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